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46.4\Lilt\Società\05 - Sede Centrale\DIRETTORE GENERALE\PIAO\PIAO 2026-2028\"/>
    </mc:Choice>
  </mc:AlternateContent>
  <xr:revisionPtr revIDLastSave="0" documentId="13_ncr:1_{D362A41B-D5C0-4D27-BD97-AB9BBF2AA3F1}" xr6:coauthVersionLast="47" xr6:coauthVersionMax="47" xr10:uidLastSave="{00000000-0000-0000-0000-000000000000}"/>
  <bookViews>
    <workbookView xWindow="-120" yWindow="-120" windowWidth="29040" windowHeight="15720" firstSheet="11" activeTab="15" xr2:uid="{39188269-A14D-46DF-9B3F-0BF23996E854}"/>
  </bookViews>
  <sheets>
    <sheet name="Tab.1 valore finanziario D.O." sheetId="2" r:id="rId1"/>
    <sheet name="Tab. 3.1  Cessati anno 2025" sheetId="4" r:id="rId2"/>
    <sheet name="Tab.1_bis Riduzione DO" sheetId="19" r:id="rId3"/>
    <sheet name="Tab. 2.1  Presenti in servizio" sheetId="3" r:id="rId4"/>
    <sheet name="Tab. 2.2 Comandati out" sheetId="10" r:id="rId5"/>
    <sheet name="Tab. 3.2  Cessati anno 2026" sheetId="5" r:id="rId6"/>
    <sheet name="Tab. 3.3  Cessati anno 2027" sheetId="6" r:id="rId7"/>
    <sheet name="Tab. 3.4  Cessati anno 2027" sheetId="17" state="hidden" r:id="rId8"/>
    <sheet name="Tab. 4 Vacanze di Organico 2026" sheetId="20" r:id="rId9"/>
    <sheet name="Tab 4.1 Bandire e assumere 2026" sheetId="21" r:id="rId10"/>
    <sheet name="Tab. 4.2 Assunzioni  2026" sheetId="7" r:id="rId11"/>
    <sheet name="Tab. 4.3 Assunzioni 2027" sheetId="22" r:id="rId12"/>
    <sheet name="Tab. 4.4 Assunzioni 2028" sheetId="23" r:id="rId13"/>
    <sheet name="Tab.4.5 solo bandire  27 28 " sheetId="16" r:id="rId14"/>
    <sheet name="Tab. 5 Verifica tetto spesa" sheetId="11" r:id="rId15"/>
    <sheet name="Riepilogo Assunzioni 2025" sheetId="24" r:id="rId16"/>
  </sheets>
  <definedNames>
    <definedName name="_xlnm.Print_Area" localSheetId="15">'Riepilogo Assunzioni 2025'!$A$1:$H$75</definedName>
    <definedName name="_xlnm.Print_Area" localSheetId="10">'Tab. 4.2 Assunzioni  2026'!$A$1:$S$48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23" l="1"/>
  <c r="O27" i="23"/>
  <c r="N27" i="23"/>
  <c r="O26" i="23"/>
  <c r="N26" i="23"/>
  <c r="O25" i="23"/>
  <c r="N25" i="23"/>
  <c r="O24" i="23"/>
  <c r="N24" i="23"/>
  <c r="O23" i="23"/>
  <c r="N23" i="23"/>
  <c r="O20" i="23"/>
  <c r="N20" i="23"/>
  <c r="O19" i="23"/>
  <c r="N19" i="23"/>
  <c r="O16" i="23"/>
  <c r="N16" i="23"/>
  <c r="O15" i="23"/>
  <c r="N15" i="23"/>
  <c r="O14" i="23"/>
  <c r="N14" i="23"/>
  <c r="O13" i="23"/>
  <c r="N13" i="23"/>
  <c r="O12" i="23"/>
  <c r="N12" i="23"/>
  <c r="O11" i="23"/>
  <c r="N11" i="23"/>
  <c r="O8" i="23"/>
  <c r="N8" i="23"/>
  <c r="O7" i="23"/>
  <c r="N7" i="23"/>
  <c r="O35" i="22"/>
  <c r="O34" i="22"/>
  <c r="O33" i="22"/>
  <c r="O32" i="22"/>
  <c r="O31" i="22"/>
  <c r="O27" i="22"/>
  <c r="N27" i="22"/>
  <c r="O26" i="22"/>
  <c r="N26" i="22"/>
  <c r="O25" i="22"/>
  <c r="N25" i="22"/>
  <c r="O24" i="22"/>
  <c r="N24" i="22"/>
  <c r="O23" i="22"/>
  <c r="N23" i="22"/>
  <c r="O20" i="22"/>
  <c r="N20" i="22"/>
  <c r="O19" i="22"/>
  <c r="N19" i="22"/>
  <c r="O16" i="22"/>
  <c r="N16" i="22"/>
  <c r="O15" i="22"/>
  <c r="N15" i="22"/>
  <c r="O14" i="22"/>
  <c r="N14" i="22"/>
  <c r="O13" i="22"/>
  <c r="N13" i="22"/>
  <c r="O12" i="22"/>
  <c r="N12" i="22"/>
  <c r="O11" i="22"/>
  <c r="N11" i="22"/>
  <c r="O8" i="22"/>
  <c r="N8" i="22"/>
  <c r="O7" i="22"/>
  <c r="N7" i="22"/>
  <c r="N28" i="22"/>
  <c r="K28" i="22"/>
  <c r="J28" i="22"/>
  <c r="M28" i="22"/>
  <c r="L28" i="22"/>
  <c r="O28" i="22"/>
  <c r="D14" i="21"/>
  <c r="D15" i="21"/>
  <c r="D16" i="21"/>
  <c r="D17" i="21"/>
  <c r="D18" i="21"/>
  <c r="D13" i="21"/>
  <c r="K25" i="19"/>
  <c r="J25" i="19"/>
  <c r="C14" i="16"/>
  <c r="F14" i="16"/>
  <c r="C15" i="16"/>
  <c r="C16" i="16"/>
  <c r="C17" i="16"/>
  <c r="F17" i="16"/>
  <c r="G16" i="2"/>
  <c r="H16" i="2"/>
  <c r="I16" i="2"/>
  <c r="C18" i="16"/>
  <c r="F18" i="16"/>
  <c r="C13" i="16"/>
  <c r="F13" i="16"/>
  <c r="C14" i="21"/>
  <c r="C15" i="21"/>
  <c r="C16" i="21"/>
  <c r="C17" i="21"/>
  <c r="C18" i="21"/>
  <c r="C13" i="21"/>
  <c r="E28" i="16"/>
  <c r="D28" i="16"/>
  <c r="C27" i="16"/>
  <c r="F27" i="16"/>
  <c r="C26" i="16"/>
  <c r="C25" i="16"/>
  <c r="F25" i="16"/>
  <c r="G19" i="2"/>
  <c r="H19" i="2"/>
  <c r="I19" i="2"/>
  <c r="C24" i="16"/>
  <c r="F24" i="16"/>
  <c r="F16" i="16"/>
  <c r="F15" i="16"/>
  <c r="C11" i="16"/>
  <c r="F11" i="16"/>
  <c r="C10" i="16"/>
  <c r="F28" i="16"/>
  <c r="F26" i="16"/>
  <c r="K28" i="23"/>
  <c r="P22" i="20"/>
  <c r="O22" i="20"/>
  <c r="N22" i="20"/>
  <c r="M22" i="20"/>
  <c r="O35" i="23"/>
  <c r="N35" i="23"/>
  <c r="O34" i="23"/>
  <c r="N34" i="23"/>
  <c r="O33" i="23"/>
  <c r="N33" i="23"/>
  <c r="O32" i="23"/>
  <c r="O31" i="23"/>
  <c r="N31" i="23"/>
  <c r="N35" i="22"/>
  <c r="N34" i="22"/>
  <c r="N33" i="22"/>
  <c r="N32" i="22"/>
  <c r="N31" i="22"/>
  <c r="AA11" i="20"/>
  <c r="AA12" i="20"/>
  <c r="AA13" i="20"/>
  <c r="AA14" i="20"/>
  <c r="AA15" i="20"/>
  <c r="AA10" i="20"/>
  <c r="Z15" i="20"/>
  <c r="Z14" i="20"/>
  <c r="Z13" i="20"/>
  <c r="Z12" i="20"/>
  <c r="Z11" i="20"/>
  <c r="Z10" i="20"/>
  <c r="Q26" i="7"/>
  <c r="Q24" i="7"/>
  <c r="J25" i="10"/>
  <c r="K25" i="3"/>
  <c r="J25" i="3"/>
  <c r="J26" i="4"/>
  <c r="J25" i="4"/>
  <c r="J27" i="4"/>
  <c r="F29" i="24"/>
  <c r="F32" i="24"/>
  <c r="M12" i="7"/>
  <c r="M13" i="7"/>
  <c r="M14" i="7"/>
  <c r="M15" i="7"/>
  <c r="M16" i="7"/>
  <c r="M11" i="7"/>
  <c r="L13" i="7"/>
  <c r="L14" i="7"/>
  <c r="L15" i="7"/>
  <c r="L16" i="7"/>
  <c r="L11" i="7"/>
  <c r="K12" i="7"/>
  <c r="K13" i="7"/>
  <c r="K14" i="7"/>
  <c r="K15" i="7"/>
  <c r="K16" i="7"/>
  <c r="K11" i="7"/>
  <c r="J12" i="7"/>
  <c r="J13" i="7"/>
  <c r="J14" i="7"/>
  <c r="J15" i="7"/>
  <c r="J16" i="7"/>
  <c r="J11" i="7"/>
  <c r="C27" i="23"/>
  <c r="C25" i="23"/>
  <c r="C23" i="23"/>
  <c r="C27" i="22"/>
  <c r="C25" i="22"/>
  <c r="C23" i="22"/>
  <c r="C27" i="7"/>
  <c r="C25" i="7"/>
  <c r="C23" i="7"/>
  <c r="C24" i="6"/>
  <c r="C23" i="6"/>
  <c r="C22" i="6"/>
  <c r="C24" i="5"/>
  <c r="C23" i="5"/>
  <c r="C22" i="5"/>
  <c r="C24" i="10"/>
  <c r="C23" i="10"/>
  <c r="C22" i="10"/>
  <c r="C24" i="3"/>
  <c r="C23" i="3"/>
  <c r="C22" i="3"/>
  <c r="C24" i="4"/>
  <c r="C23" i="4"/>
  <c r="C22" i="4"/>
  <c r="C24" i="19"/>
  <c r="C23" i="19"/>
  <c r="C22" i="19"/>
  <c r="C24" i="2"/>
  <c r="C23" i="2"/>
  <c r="C22" i="2"/>
  <c r="N16" i="7"/>
  <c r="O16" i="7"/>
  <c r="O15" i="7"/>
  <c r="N15" i="7"/>
  <c r="O14" i="7"/>
  <c r="N14" i="7"/>
  <c r="N13" i="7"/>
  <c r="O13" i="7"/>
  <c r="N12" i="7"/>
  <c r="O12" i="7"/>
  <c r="O11" i="7"/>
  <c r="N11" i="7"/>
  <c r="D27" i="23"/>
  <c r="G27" i="23"/>
  <c r="D25" i="23"/>
  <c r="G25" i="23"/>
  <c r="D23" i="23"/>
  <c r="G23" i="23"/>
  <c r="G27" i="22"/>
  <c r="D27" i="22"/>
  <c r="D25" i="22"/>
  <c r="G25" i="22"/>
  <c r="D23" i="22"/>
  <c r="G23" i="22"/>
  <c r="D16" i="23"/>
  <c r="C16" i="23"/>
  <c r="D15" i="23"/>
  <c r="C15" i="23"/>
  <c r="G15" i="23"/>
  <c r="H15" i="23"/>
  <c r="I15" i="23"/>
  <c r="D14" i="23"/>
  <c r="C14" i="23"/>
  <c r="G14" i="23"/>
  <c r="D13" i="23"/>
  <c r="C13" i="23"/>
  <c r="D12" i="23"/>
  <c r="C12" i="23"/>
  <c r="G12" i="23"/>
  <c r="H12" i="23"/>
  <c r="D11" i="23"/>
  <c r="C11" i="23"/>
  <c r="G11" i="23"/>
  <c r="D16" i="22"/>
  <c r="C16" i="22"/>
  <c r="D15" i="22"/>
  <c r="C15" i="22"/>
  <c r="G15" i="22"/>
  <c r="D14" i="22"/>
  <c r="G14" i="22"/>
  <c r="C14" i="22"/>
  <c r="D13" i="22"/>
  <c r="C13" i="22"/>
  <c r="G13" i="22"/>
  <c r="H13" i="22"/>
  <c r="D12" i="22"/>
  <c r="C12" i="22"/>
  <c r="D11" i="22"/>
  <c r="C11" i="22"/>
  <c r="G11" i="22"/>
  <c r="D16" i="7"/>
  <c r="C16" i="7"/>
  <c r="G16" i="7"/>
  <c r="D15" i="7"/>
  <c r="C15" i="7"/>
  <c r="G15" i="7"/>
  <c r="D14" i="7"/>
  <c r="C14" i="7"/>
  <c r="G14" i="7"/>
  <c r="D13" i="7"/>
  <c r="C13" i="7"/>
  <c r="G13" i="7"/>
  <c r="D12" i="7"/>
  <c r="C12" i="7"/>
  <c r="D11" i="7"/>
  <c r="C11" i="7"/>
  <c r="L18" i="21"/>
  <c r="L17" i="21"/>
  <c r="L16" i="21"/>
  <c r="L15" i="21"/>
  <c r="L14" i="21"/>
  <c r="L13" i="21"/>
  <c r="E11" i="20"/>
  <c r="F11" i="20"/>
  <c r="G11" i="20"/>
  <c r="E12" i="20"/>
  <c r="F12" i="20"/>
  <c r="G12" i="20"/>
  <c r="E13" i="20"/>
  <c r="F13" i="20"/>
  <c r="G13" i="20"/>
  <c r="E14" i="20"/>
  <c r="F14" i="20"/>
  <c r="G14" i="20"/>
  <c r="E15" i="20"/>
  <c r="F15" i="20"/>
  <c r="G15" i="20"/>
  <c r="G10" i="20"/>
  <c r="F10" i="20"/>
  <c r="E10" i="20"/>
  <c r="M17" i="21"/>
  <c r="M15" i="21"/>
  <c r="D16" i="6"/>
  <c r="C16" i="6"/>
  <c r="G16" i="6"/>
  <c r="G15" i="6"/>
  <c r="D15" i="6"/>
  <c r="C15" i="6"/>
  <c r="D14" i="6"/>
  <c r="C14" i="6"/>
  <c r="G14" i="6"/>
  <c r="G13" i="6"/>
  <c r="H13" i="6"/>
  <c r="I13" i="6"/>
  <c r="D13" i="6"/>
  <c r="C13" i="6"/>
  <c r="D12" i="6"/>
  <c r="G12" i="6"/>
  <c r="C12" i="6"/>
  <c r="D11" i="6"/>
  <c r="C11" i="6"/>
  <c r="G11" i="6"/>
  <c r="D16" i="5"/>
  <c r="C16" i="5"/>
  <c r="G16" i="5"/>
  <c r="G15" i="5"/>
  <c r="D15" i="5"/>
  <c r="C15" i="5"/>
  <c r="G14" i="5"/>
  <c r="D14" i="5"/>
  <c r="C14" i="5"/>
  <c r="D13" i="5"/>
  <c r="C13" i="5"/>
  <c r="G13" i="5"/>
  <c r="D12" i="5"/>
  <c r="G12" i="5"/>
  <c r="C12" i="5"/>
  <c r="D11" i="5"/>
  <c r="G11" i="5"/>
  <c r="C11" i="5"/>
  <c r="D16" i="10"/>
  <c r="C16" i="10"/>
  <c r="G16" i="10"/>
  <c r="D15" i="10"/>
  <c r="C15" i="10"/>
  <c r="G15" i="10"/>
  <c r="D14" i="10"/>
  <c r="C14" i="10"/>
  <c r="G14" i="10"/>
  <c r="G13" i="10"/>
  <c r="D13" i="10"/>
  <c r="C13" i="10"/>
  <c r="D12" i="10"/>
  <c r="C12" i="10"/>
  <c r="G12" i="10"/>
  <c r="D11" i="10"/>
  <c r="C11" i="10"/>
  <c r="G11" i="10"/>
  <c r="D16" i="3"/>
  <c r="C16" i="3"/>
  <c r="G16" i="3"/>
  <c r="D15" i="3"/>
  <c r="C15" i="3"/>
  <c r="G15" i="3"/>
  <c r="D14" i="3"/>
  <c r="C14" i="3"/>
  <c r="G14" i="3"/>
  <c r="G13" i="3"/>
  <c r="D13" i="3"/>
  <c r="C13" i="3"/>
  <c r="D12" i="3"/>
  <c r="C12" i="3"/>
  <c r="G12" i="3"/>
  <c r="D11" i="3"/>
  <c r="C11" i="3"/>
  <c r="G11" i="3"/>
  <c r="D16" i="19"/>
  <c r="C16" i="19"/>
  <c r="D15" i="19"/>
  <c r="C15" i="19"/>
  <c r="G15" i="19"/>
  <c r="D14" i="19"/>
  <c r="G14" i="19"/>
  <c r="C14" i="19"/>
  <c r="D13" i="19"/>
  <c r="C13" i="19"/>
  <c r="G13" i="19"/>
  <c r="H13" i="19"/>
  <c r="D12" i="19"/>
  <c r="C12" i="19"/>
  <c r="D11" i="19"/>
  <c r="C11" i="19"/>
  <c r="G11" i="19"/>
  <c r="D16" i="4"/>
  <c r="C16" i="4"/>
  <c r="G16" i="4"/>
  <c r="H15" i="4"/>
  <c r="G15" i="4"/>
  <c r="I15" i="4"/>
  <c r="D15" i="4"/>
  <c r="C15" i="4"/>
  <c r="D14" i="4"/>
  <c r="C14" i="4"/>
  <c r="G14" i="4"/>
  <c r="D13" i="4"/>
  <c r="C13" i="4"/>
  <c r="G13" i="4"/>
  <c r="G12" i="4"/>
  <c r="D12" i="4"/>
  <c r="C12" i="4"/>
  <c r="G11" i="4"/>
  <c r="D11" i="4"/>
  <c r="C11" i="4"/>
  <c r="G14" i="2"/>
  <c r="G13" i="2"/>
  <c r="D16" i="2"/>
  <c r="D15" i="2"/>
  <c r="D14" i="2"/>
  <c r="D13" i="2"/>
  <c r="D12" i="2"/>
  <c r="G12" i="2"/>
  <c r="D11" i="2"/>
  <c r="G11" i="2"/>
  <c r="C16" i="2"/>
  <c r="C15" i="2"/>
  <c r="G15" i="2"/>
  <c r="C14" i="2"/>
  <c r="C13" i="2"/>
  <c r="C12" i="2"/>
  <c r="C11" i="2"/>
  <c r="K27" i="7"/>
  <c r="K26" i="7"/>
  <c r="K25" i="7"/>
  <c r="K24" i="7"/>
  <c r="K23" i="7"/>
  <c r="K20" i="7"/>
  <c r="K19" i="7"/>
  <c r="K8" i="7"/>
  <c r="K7" i="7"/>
  <c r="D27" i="7"/>
  <c r="D25" i="7"/>
  <c r="D23" i="7"/>
  <c r="D24" i="6"/>
  <c r="D23" i="6"/>
  <c r="D22" i="6"/>
  <c r="D24" i="5"/>
  <c r="G24" i="5"/>
  <c r="D23" i="5"/>
  <c r="D22" i="5"/>
  <c r="D24" i="10"/>
  <c r="D23" i="10"/>
  <c r="D22" i="10"/>
  <c r="D24" i="3"/>
  <c r="D23" i="3"/>
  <c r="D22" i="3"/>
  <c r="D24" i="19"/>
  <c r="D23" i="19"/>
  <c r="D22" i="19"/>
  <c r="D24" i="4"/>
  <c r="D23" i="4"/>
  <c r="D22" i="4"/>
  <c r="D24" i="2"/>
  <c r="D23" i="2"/>
  <c r="D22" i="2"/>
  <c r="G7" i="6"/>
  <c r="G8" i="5"/>
  <c r="AB20" i="20"/>
  <c r="AB19" i="20"/>
  <c r="AB18" i="20"/>
  <c r="AB17" i="20"/>
  <c r="AA8" i="20"/>
  <c r="AA7" i="20"/>
  <c r="Z8" i="20"/>
  <c r="Z7" i="20"/>
  <c r="G20" i="20"/>
  <c r="G19" i="20"/>
  <c r="G18" i="20"/>
  <c r="G17" i="20"/>
  <c r="G8" i="20"/>
  <c r="G7" i="20"/>
  <c r="F20" i="20"/>
  <c r="F19" i="20"/>
  <c r="F18" i="20"/>
  <c r="F17" i="20"/>
  <c r="F8" i="20"/>
  <c r="F7" i="20"/>
  <c r="E20" i="20"/>
  <c r="E19" i="20"/>
  <c r="E18" i="20"/>
  <c r="E17" i="20"/>
  <c r="E8" i="20"/>
  <c r="E7" i="20"/>
  <c r="I3" i="19"/>
  <c r="D8" i="23"/>
  <c r="G8" i="23"/>
  <c r="D7" i="23"/>
  <c r="G7" i="23"/>
  <c r="D8" i="22"/>
  <c r="G8" i="22"/>
  <c r="D7" i="22"/>
  <c r="G7" i="22"/>
  <c r="D8" i="7"/>
  <c r="G8" i="7"/>
  <c r="D7" i="7"/>
  <c r="G7" i="7"/>
  <c r="D8" i="6"/>
  <c r="G8" i="6"/>
  <c r="D7" i="6"/>
  <c r="D8" i="5"/>
  <c r="D7" i="5"/>
  <c r="G7" i="5"/>
  <c r="D8" i="10"/>
  <c r="G8" i="10"/>
  <c r="D7" i="10"/>
  <c r="G7" i="10"/>
  <c r="D8" i="3"/>
  <c r="G8" i="3"/>
  <c r="D7" i="3"/>
  <c r="G7" i="3"/>
  <c r="D8" i="19"/>
  <c r="G8" i="19"/>
  <c r="D7" i="19"/>
  <c r="G7" i="19"/>
  <c r="D8" i="4"/>
  <c r="G8" i="4"/>
  <c r="D7" i="4"/>
  <c r="G7" i="4"/>
  <c r="D8" i="2"/>
  <c r="G8" i="2"/>
  <c r="D7" i="2"/>
  <c r="G7" i="2"/>
  <c r="J27" i="6"/>
  <c r="J26" i="6"/>
  <c r="J25" i="6"/>
  <c r="O33" i="7"/>
  <c r="N33" i="7"/>
  <c r="H15" i="20"/>
  <c r="R15" i="20"/>
  <c r="X15" i="20"/>
  <c r="AD15" i="20"/>
  <c r="H13" i="20"/>
  <c r="R13" i="20"/>
  <c r="X13" i="20"/>
  <c r="AD13" i="20"/>
  <c r="H12" i="20"/>
  <c r="R12" i="20"/>
  <c r="X12" i="20"/>
  <c r="AD12" i="20"/>
  <c r="H11" i="20"/>
  <c r="R11" i="20"/>
  <c r="X11" i="20"/>
  <c r="AD11" i="20"/>
  <c r="H14" i="20"/>
  <c r="R14" i="20"/>
  <c r="X14" i="20"/>
  <c r="AD14" i="20"/>
  <c r="H10" i="20"/>
  <c r="R10" i="20"/>
  <c r="X10" i="20"/>
  <c r="AD10" i="20"/>
  <c r="M13" i="21"/>
  <c r="M16" i="21"/>
  <c r="M18" i="21"/>
  <c r="M14" i="21"/>
  <c r="H27" i="23"/>
  <c r="I27" i="23"/>
  <c r="H25" i="23"/>
  <c r="I25" i="23"/>
  <c r="H23" i="23"/>
  <c r="I23" i="23"/>
  <c r="H23" i="22"/>
  <c r="I23" i="22"/>
  <c r="I24" i="22"/>
  <c r="H25" i="22"/>
  <c r="I25" i="22"/>
  <c r="H27" i="22"/>
  <c r="I27" i="22"/>
  <c r="G13" i="23"/>
  <c r="G16" i="23"/>
  <c r="H14" i="23"/>
  <c r="I14" i="23"/>
  <c r="H13" i="23"/>
  <c r="I13" i="23"/>
  <c r="H16" i="23"/>
  <c r="I16" i="23"/>
  <c r="I11" i="23"/>
  <c r="H11" i="23"/>
  <c r="I12" i="23"/>
  <c r="G16" i="22"/>
  <c r="H16" i="22"/>
  <c r="I16" i="22"/>
  <c r="G12" i="22"/>
  <c r="H12" i="22"/>
  <c r="I12" i="22"/>
  <c r="H11" i="22"/>
  <c r="I11" i="22"/>
  <c r="H14" i="22"/>
  <c r="I14" i="22"/>
  <c r="H15" i="22"/>
  <c r="I15" i="22"/>
  <c r="I13" i="22"/>
  <c r="G11" i="7"/>
  <c r="G12" i="7"/>
  <c r="H12" i="7"/>
  <c r="I12" i="7"/>
  <c r="H11" i="7"/>
  <c r="I11" i="7"/>
  <c r="H16" i="7"/>
  <c r="I16" i="7"/>
  <c r="I15" i="7"/>
  <c r="H13" i="7"/>
  <c r="I13" i="7"/>
  <c r="H15" i="7"/>
  <c r="H14" i="7"/>
  <c r="I14" i="7"/>
  <c r="G12" i="19"/>
  <c r="H12" i="19"/>
  <c r="I12" i="19"/>
  <c r="K12" i="19"/>
  <c r="G16" i="19"/>
  <c r="H14" i="6"/>
  <c r="I14" i="6"/>
  <c r="K14" i="6"/>
  <c r="H11" i="6"/>
  <c r="I11" i="6"/>
  <c r="K11" i="6"/>
  <c r="H16" i="6"/>
  <c r="I16" i="6"/>
  <c r="K16" i="6"/>
  <c r="I12" i="6"/>
  <c r="H12" i="6"/>
  <c r="H15" i="6"/>
  <c r="I15" i="6"/>
  <c r="K15" i="6"/>
  <c r="I14" i="5"/>
  <c r="K14" i="5"/>
  <c r="H12" i="5"/>
  <c r="I12" i="5"/>
  <c r="K12" i="5"/>
  <c r="I15" i="5"/>
  <c r="K15" i="5"/>
  <c r="I11" i="5"/>
  <c r="K11" i="5"/>
  <c r="H11" i="5"/>
  <c r="H16" i="5"/>
  <c r="I16" i="5"/>
  <c r="K16" i="5"/>
  <c r="H13" i="5"/>
  <c r="I13" i="5"/>
  <c r="K13" i="5"/>
  <c r="H15" i="5"/>
  <c r="H14" i="5"/>
  <c r="I13" i="10"/>
  <c r="K13" i="10"/>
  <c r="H14" i="10"/>
  <c r="I14" i="10"/>
  <c r="K14" i="10"/>
  <c r="H11" i="10"/>
  <c r="I11" i="10"/>
  <c r="H15" i="10"/>
  <c r="I15" i="10"/>
  <c r="K15" i="10"/>
  <c r="H12" i="10"/>
  <c r="I12" i="10"/>
  <c r="K12" i="10"/>
  <c r="H16" i="10"/>
  <c r="I16" i="10"/>
  <c r="K16" i="10"/>
  <c r="H13" i="10"/>
  <c r="H11" i="3"/>
  <c r="I11" i="3"/>
  <c r="M11" i="3"/>
  <c r="H15" i="3"/>
  <c r="I15" i="3"/>
  <c r="M15" i="3"/>
  <c r="H12" i="3"/>
  <c r="I12" i="3"/>
  <c r="M12" i="3"/>
  <c r="I16" i="3"/>
  <c r="H16" i="3"/>
  <c r="H14" i="3"/>
  <c r="I14" i="3"/>
  <c r="M14" i="3"/>
  <c r="H13" i="3"/>
  <c r="I13" i="3"/>
  <c r="M13" i="3"/>
  <c r="H14" i="19"/>
  <c r="I14" i="19"/>
  <c r="K14" i="19"/>
  <c r="H15" i="19"/>
  <c r="I15" i="19"/>
  <c r="K15" i="19"/>
  <c r="H16" i="19"/>
  <c r="I16" i="19"/>
  <c r="K16" i="19"/>
  <c r="H11" i="19"/>
  <c r="I11" i="19"/>
  <c r="K11" i="19"/>
  <c r="I13" i="19"/>
  <c r="K13" i="19"/>
  <c r="I14" i="4"/>
  <c r="K14" i="4"/>
  <c r="H14" i="4"/>
  <c r="H13" i="4"/>
  <c r="I13" i="4"/>
  <c r="K13" i="4"/>
  <c r="H16" i="4"/>
  <c r="I16" i="4"/>
  <c r="K16" i="4"/>
  <c r="H12" i="4"/>
  <c r="I12" i="4"/>
  <c r="K12" i="4"/>
  <c r="H11" i="4"/>
  <c r="I11" i="4"/>
  <c r="K11" i="4"/>
  <c r="K15" i="4"/>
  <c r="H15" i="2"/>
  <c r="I15" i="2"/>
  <c r="K15" i="2"/>
  <c r="H14" i="2"/>
  <c r="I14" i="2"/>
  <c r="K14" i="2"/>
  <c r="H13" i="2"/>
  <c r="I13" i="2"/>
  <c r="K13" i="2"/>
  <c r="H12" i="2"/>
  <c r="I12" i="2"/>
  <c r="K12" i="2"/>
  <c r="H11" i="2"/>
  <c r="I11" i="2"/>
  <c r="K11" i="2"/>
  <c r="K13" i="6"/>
  <c r="K12" i="6"/>
  <c r="K11" i="10"/>
  <c r="M16" i="3"/>
  <c r="K16" i="2"/>
  <c r="K28" i="7"/>
  <c r="F22" i="20"/>
  <c r="H24" i="5"/>
  <c r="I24" i="5"/>
  <c r="K24" i="5"/>
  <c r="L25" i="3"/>
  <c r="M7" i="7"/>
  <c r="O31" i="7"/>
  <c r="M8" i="7"/>
  <c r="M19" i="7"/>
  <c r="M25" i="7"/>
  <c r="M27" i="7"/>
  <c r="M20" i="7"/>
  <c r="M24" i="7"/>
  <c r="M26" i="7"/>
  <c r="N32" i="7"/>
  <c r="O32" i="7"/>
  <c r="I26" i="23"/>
  <c r="I24" i="23"/>
  <c r="I26" i="22"/>
  <c r="N31" i="7"/>
  <c r="G24" i="6"/>
  <c r="G23" i="6"/>
  <c r="I19" i="6"/>
  <c r="K19" i="6"/>
  <c r="D19" i="6"/>
  <c r="C19" i="6"/>
  <c r="J27" i="5"/>
  <c r="J26" i="5"/>
  <c r="J25" i="5"/>
  <c r="G23" i="5"/>
  <c r="I19" i="5"/>
  <c r="K19" i="5"/>
  <c r="D19" i="5"/>
  <c r="C19" i="5"/>
  <c r="I19" i="23"/>
  <c r="D19" i="23"/>
  <c r="C19" i="23"/>
  <c r="I19" i="22"/>
  <c r="D19" i="22"/>
  <c r="C19" i="22"/>
  <c r="H7" i="22"/>
  <c r="G23" i="7"/>
  <c r="I19" i="7"/>
  <c r="D19" i="7"/>
  <c r="C19" i="7"/>
  <c r="G23" i="10"/>
  <c r="G22" i="10"/>
  <c r="I19" i="10"/>
  <c r="K19" i="10"/>
  <c r="D19" i="10"/>
  <c r="C19" i="10"/>
  <c r="G24" i="3"/>
  <c r="G23" i="3"/>
  <c r="G22" i="3"/>
  <c r="G19" i="3"/>
  <c r="H19" i="3"/>
  <c r="I19" i="3"/>
  <c r="D19" i="3"/>
  <c r="C19" i="3"/>
  <c r="G24" i="19"/>
  <c r="G22" i="19"/>
  <c r="I19" i="19"/>
  <c r="D19" i="19"/>
  <c r="C19" i="19"/>
  <c r="H19" i="19"/>
  <c r="G22" i="4"/>
  <c r="D19" i="4"/>
  <c r="C19" i="4"/>
  <c r="G24" i="2"/>
  <c r="G22" i="2"/>
  <c r="C24" i="21"/>
  <c r="D19" i="2"/>
  <c r="C19" i="2"/>
  <c r="H19" i="10"/>
  <c r="H19" i="23"/>
  <c r="G19" i="22"/>
  <c r="H19" i="7"/>
  <c r="G19" i="6"/>
  <c r="G24" i="10"/>
  <c r="H24" i="10"/>
  <c r="I24" i="10"/>
  <c r="K24" i="10"/>
  <c r="G19" i="10"/>
  <c r="G23" i="19"/>
  <c r="H23" i="19"/>
  <c r="I23" i="19"/>
  <c r="G19" i="19"/>
  <c r="H8" i="10"/>
  <c r="I8" i="10"/>
  <c r="K8" i="10"/>
  <c r="G23" i="2"/>
  <c r="H23" i="2"/>
  <c r="I23" i="2"/>
  <c r="C30" i="21"/>
  <c r="G22" i="6"/>
  <c r="H22" i="6"/>
  <c r="I22" i="6"/>
  <c r="K22" i="6"/>
  <c r="H19" i="6"/>
  <c r="H8" i="5"/>
  <c r="I8" i="5"/>
  <c r="K8" i="5"/>
  <c r="H19" i="5"/>
  <c r="H7" i="5"/>
  <c r="I7" i="5"/>
  <c r="K7" i="5"/>
  <c r="G19" i="5"/>
  <c r="G22" i="5"/>
  <c r="H22" i="5"/>
  <c r="I22" i="5"/>
  <c r="K22" i="5"/>
  <c r="G23" i="4"/>
  <c r="H8" i="4"/>
  <c r="I8" i="4"/>
  <c r="K8" i="4"/>
  <c r="G24" i="4"/>
  <c r="H24" i="4"/>
  <c r="I24" i="4"/>
  <c r="K24" i="4"/>
  <c r="G19" i="4"/>
  <c r="I19" i="4"/>
  <c r="K19" i="4"/>
  <c r="H19" i="4"/>
  <c r="H8" i="22"/>
  <c r="I8" i="22"/>
  <c r="H7" i="7"/>
  <c r="I7" i="7"/>
  <c r="G25" i="7"/>
  <c r="H25" i="7"/>
  <c r="I25" i="7"/>
  <c r="H8" i="7"/>
  <c r="I8" i="7"/>
  <c r="G27" i="7"/>
  <c r="H27" i="7"/>
  <c r="I27" i="7"/>
  <c r="H7" i="6"/>
  <c r="I7" i="6"/>
  <c r="K7" i="6"/>
  <c r="H23" i="6"/>
  <c r="I23" i="6"/>
  <c r="K23" i="6"/>
  <c r="H24" i="6"/>
  <c r="I24" i="6"/>
  <c r="K24" i="6"/>
  <c r="H8" i="6"/>
  <c r="I8" i="6"/>
  <c r="K8" i="6"/>
  <c r="H23" i="5"/>
  <c r="I23" i="5"/>
  <c r="K23" i="5"/>
  <c r="H8" i="23"/>
  <c r="I8" i="23"/>
  <c r="H7" i="23"/>
  <c r="I7" i="23"/>
  <c r="G19" i="23"/>
  <c r="I7" i="22"/>
  <c r="H19" i="22"/>
  <c r="H23" i="7"/>
  <c r="I23" i="7"/>
  <c r="G19" i="7"/>
  <c r="H23" i="10"/>
  <c r="I23" i="10"/>
  <c r="K23" i="10"/>
  <c r="H22" i="10"/>
  <c r="I22" i="10"/>
  <c r="K22" i="10"/>
  <c r="H7" i="10"/>
  <c r="I7" i="10"/>
  <c r="K7" i="10"/>
  <c r="H23" i="3"/>
  <c r="I23" i="3"/>
  <c r="H8" i="3"/>
  <c r="I8" i="3"/>
  <c r="H24" i="3"/>
  <c r="I24" i="3"/>
  <c r="H22" i="3"/>
  <c r="I22" i="3"/>
  <c r="H7" i="3"/>
  <c r="I7" i="3"/>
  <c r="H8" i="19"/>
  <c r="I8" i="19"/>
  <c r="H24" i="19"/>
  <c r="I24" i="19"/>
  <c r="H7" i="19"/>
  <c r="I7" i="19"/>
  <c r="H22" i="19"/>
  <c r="I22" i="19"/>
  <c r="H22" i="4"/>
  <c r="I22" i="4"/>
  <c r="K22" i="4"/>
  <c r="H7" i="2"/>
  <c r="I7" i="2"/>
  <c r="H22" i="2"/>
  <c r="I22" i="2"/>
  <c r="C27" i="21"/>
  <c r="H8" i="2"/>
  <c r="H24" i="2"/>
  <c r="I24" i="2"/>
  <c r="C33" i="21"/>
  <c r="H7" i="4"/>
  <c r="I7" i="4"/>
  <c r="I8" i="2"/>
  <c r="C11" i="21"/>
  <c r="C10" i="21"/>
  <c r="K25" i="10"/>
  <c r="E8" i="11"/>
  <c r="K25" i="6"/>
  <c r="K27" i="6"/>
  <c r="K26" i="6"/>
  <c r="K27" i="5"/>
  <c r="H23" i="4"/>
  <c r="I23" i="4"/>
  <c r="K23" i="4"/>
  <c r="K26" i="4"/>
  <c r="K25" i="5"/>
  <c r="K34" i="5"/>
  <c r="L2" i="22"/>
  <c r="K26" i="5"/>
  <c r="K35" i="5"/>
  <c r="M2" i="22"/>
  <c r="I26" i="7"/>
  <c r="I24" i="7"/>
  <c r="K36" i="4"/>
  <c r="O2" i="21"/>
  <c r="E10" i="11"/>
  <c r="E9" i="11"/>
  <c r="K35" i="6"/>
  <c r="M2" i="23"/>
  <c r="K34" i="6"/>
  <c r="L2" i="23"/>
  <c r="K7" i="4"/>
  <c r="M2" i="7"/>
  <c r="F63" i="24"/>
  <c r="F56" i="24"/>
  <c r="F49" i="24"/>
  <c r="F42" i="24"/>
  <c r="F22" i="24"/>
  <c r="F15" i="24"/>
  <c r="S28" i="7"/>
  <c r="L26" i="7"/>
  <c r="L25" i="7"/>
  <c r="L24" i="7"/>
  <c r="L23" i="7"/>
  <c r="K19" i="19"/>
  <c r="J22" i="20"/>
  <c r="M28" i="23"/>
  <c r="L27" i="7"/>
  <c r="L20" i="7"/>
  <c r="L19" i="7"/>
  <c r="L8" i="7"/>
  <c r="L7" i="7"/>
  <c r="J27" i="7"/>
  <c r="J26" i="7"/>
  <c r="J25" i="7"/>
  <c r="J24" i="7"/>
  <c r="J23" i="7"/>
  <c r="J20" i="7"/>
  <c r="J19" i="7"/>
  <c r="J8" i="7"/>
  <c r="J7" i="7"/>
  <c r="T22" i="20"/>
  <c r="U22" i="20"/>
  <c r="D10" i="21"/>
  <c r="D11" i="21"/>
  <c r="D24" i="21"/>
  <c r="D25" i="21"/>
  <c r="D28" i="21"/>
  <c r="D31" i="21"/>
  <c r="L33" i="21"/>
  <c r="M33" i="21"/>
  <c r="D33" i="21"/>
  <c r="L31" i="21"/>
  <c r="L30" i="21"/>
  <c r="M30" i="21"/>
  <c r="D30" i="21"/>
  <c r="C31" i="21"/>
  <c r="L28" i="21"/>
  <c r="L27" i="21"/>
  <c r="M27" i="21"/>
  <c r="D27" i="21"/>
  <c r="C28" i="21"/>
  <c r="L25" i="21"/>
  <c r="M25" i="21"/>
  <c r="L24" i="21"/>
  <c r="M24" i="21"/>
  <c r="L11" i="21"/>
  <c r="M11" i="21"/>
  <c r="L10" i="21"/>
  <c r="M10" i="21"/>
  <c r="V22" i="20"/>
  <c r="L22" i="20"/>
  <c r="K22" i="20"/>
  <c r="I15" i="17"/>
  <c r="I13" i="17"/>
  <c r="I11" i="17"/>
  <c r="I8" i="17"/>
  <c r="I7" i="17"/>
  <c r="M22" i="3"/>
  <c r="M19" i="3"/>
  <c r="M8" i="3"/>
  <c r="M7" i="3"/>
  <c r="K7" i="2"/>
  <c r="K25" i="4"/>
  <c r="K27" i="4"/>
  <c r="O35" i="7"/>
  <c r="N35" i="7"/>
  <c r="O26" i="7"/>
  <c r="N26" i="7"/>
  <c r="O24" i="7"/>
  <c r="N24" i="7"/>
  <c r="N20" i="7"/>
  <c r="O20" i="7"/>
  <c r="O27" i="7"/>
  <c r="N27" i="7"/>
  <c r="N25" i="7"/>
  <c r="O25" i="7"/>
  <c r="O23" i="7"/>
  <c r="N23" i="7"/>
  <c r="O19" i="7"/>
  <c r="N19" i="7"/>
  <c r="N8" i="7"/>
  <c r="O8" i="7"/>
  <c r="O7" i="7"/>
  <c r="N7" i="7"/>
  <c r="O34" i="7"/>
  <c r="N34" i="7"/>
  <c r="E22" i="20"/>
  <c r="H7" i="20"/>
  <c r="R7" i="20"/>
  <c r="X7" i="20"/>
  <c r="AD7" i="20"/>
  <c r="AA22" i="20"/>
  <c r="F65" i="24"/>
  <c r="F67" i="24"/>
  <c r="L35" i="21"/>
  <c r="K7" i="19"/>
  <c r="Z22" i="20"/>
  <c r="AB22" i="20"/>
  <c r="J28" i="23"/>
  <c r="L28" i="23"/>
  <c r="M31" i="21"/>
  <c r="H20" i="20"/>
  <c r="R20" i="20"/>
  <c r="X20" i="20"/>
  <c r="AD20" i="20"/>
  <c r="H18" i="20"/>
  <c r="R18" i="20"/>
  <c r="X18" i="20"/>
  <c r="AD18" i="20"/>
  <c r="G22" i="20"/>
  <c r="H19" i="20"/>
  <c r="R19" i="20"/>
  <c r="X19" i="20"/>
  <c r="AD19" i="20"/>
  <c r="H8" i="20"/>
  <c r="R8" i="20"/>
  <c r="H17" i="20"/>
  <c r="R17" i="20"/>
  <c r="X17" i="20"/>
  <c r="M28" i="21"/>
  <c r="K8" i="19"/>
  <c r="K23" i="19"/>
  <c r="K22" i="19"/>
  <c r="K24" i="19"/>
  <c r="K35" i="4"/>
  <c r="L2" i="7"/>
  <c r="O28" i="7"/>
  <c r="AD17" i="20"/>
  <c r="X8" i="20"/>
  <c r="AD8" i="20"/>
  <c r="M35" i="21"/>
  <c r="N28" i="23"/>
  <c r="N28" i="7"/>
  <c r="D35" i="21"/>
  <c r="H22" i="20"/>
  <c r="M28" i="7"/>
  <c r="J19" i="17"/>
  <c r="J18" i="17"/>
  <c r="J17" i="17"/>
  <c r="J25" i="2"/>
  <c r="D15" i="17"/>
  <c r="D13" i="17"/>
  <c r="D11" i="17"/>
  <c r="F11" i="17"/>
  <c r="G11" i="17"/>
  <c r="H11" i="17"/>
  <c r="D8" i="17"/>
  <c r="G8" i="17"/>
  <c r="H8" i="17"/>
  <c r="D7" i="17"/>
  <c r="G7" i="17"/>
  <c r="H7" i="17"/>
  <c r="F15" i="17"/>
  <c r="G15" i="17"/>
  <c r="H15" i="17"/>
  <c r="F13" i="17"/>
  <c r="G13" i="17"/>
  <c r="H13" i="17"/>
  <c r="L2" i="21"/>
  <c r="X22" i="20"/>
  <c r="O28" i="23"/>
  <c r="K15" i="17"/>
  <c r="K8" i="17"/>
  <c r="K11" i="17"/>
  <c r="K7" i="17"/>
  <c r="K13" i="17"/>
  <c r="K18" i="17"/>
  <c r="K19" i="17"/>
  <c r="K17" i="17"/>
  <c r="L28" i="7"/>
  <c r="J28" i="7"/>
  <c r="K19" i="2"/>
  <c r="K23" i="2"/>
  <c r="K24" i="2"/>
  <c r="M24" i="3"/>
  <c r="M23" i="3"/>
  <c r="M25" i="3"/>
  <c r="E7" i="11"/>
  <c r="K22" i="2"/>
  <c r="K8" i="2"/>
  <c r="F10" i="16"/>
  <c r="E12" i="11"/>
  <c r="E11" i="11"/>
  <c r="E13" i="11"/>
  <c r="K25" i="2"/>
  <c r="H3" i="19"/>
  <c r="K3" i="19"/>
  <c r="E15" i="11"/>
  <c r="R22" i="20"/>
  <c r="AD22" i="20"/>
</calcChain>
</file>

<file path=xl/sharedStrings.xml><?xml version="1.0" encoding="utf-8"?>
<sst xmlns="http://schemas.openxmlformats.org/spreadsheetml/2006/main" count="1011" uniqueCount="302">
  <si>
    <t>Funzionario referente</t>
  </si>
  <si>
    <t>AMMINISTRAZIONE</t>
  </si>
  <si>
    <t>n. telefono</t>
  </si>
  <si>
    <t xml:space="preserve">E-mail PEC: </t>
  </si>
  <si>
    <t xml:space="preserve">                                                                                                                 E-mail  ______________________________________</t>
  </si>
  <si>
    <t>DIRIGENTI</t>
  </si>
  <si>
    <t>FASCIA</t>
  </si>
  <si>
    <t>PRIMA</t>
  </si>
  <si>
    <t>SECONDA</t>
  </si>
  <si>
    <t>AREE</t>
  </si>
  <si>
    <t xml:space="preserve">Retribuzione totale pro capite lordo dipendente   </t>
  </si>
  <si>
    <t>Funzionari</t>
  </si>
  <si>
    <t>Assistenti</t>
  </si>
  <si>
    <t>Operatori</t>
  </si>
  <si>
    <t>TOTALE</t>
  </si>
  <si>
    <t>di cui</t>
  </si>
  <si>
    <t>TOTALE  Dir. I Fascia</t>
  </si>
  <si>
    <t>TOTALE Dir. II fascia+Aree</t>
  </si>
  <si>
    <t>TOTALE complessivo</t>
  </si>
  <si>
    <t>Funzionari (PV)</t>
  </si>
  <si>
    <t>Assistenti (PV)</t>
  </si>
  <si>
    <t>ANNO DELLA PROGRAMMAZIONE</t>
  </si>
  <si>
    <t>+</t>
  </si>
  <si>
    <t>≤</t>
  </si>
  <si>
    <t>Stipendio CCNL 2019-2021 (13 mensilità)</t>
  </si>
  <si>
    <t xml:space="preserve">Retribuzione totale pro capite lordo dipendente </t>
  </si>
  <si>
    <t xml:space="preserve">Totale annuo pro-capite lordo stato   </t>
  </si>
  <si>
    <t xml:space="preserve">Retribuzione di posizione variabile    </t>
  </si>
  <si>
    <t xml:space="preserve">Retribuzione di risultato       </t>
  </si>
  <si>
    <t xml:space="preserve">Oneri riflessi 38,38% (32,70% su retribuzione di risultato)  </t>
  </si>
  <si>
    <t xml:space="preserve">Tabellare + IIS per 12 mensilità CCNL 2019-2021 </t>
  </si>
  <si>
    <t>Altra voce retributiva fondamentale</t>
  </si>
  <si>
    <t>Totale annuo pro-capite lordo dipendente</t>
  </si>
  <si>
    <t xml:space="preserve">Totale annuo pro-capite lordo stato </t>
  </si>
  <si>
    <t xml:space="preserve">VALORE FINANZIARIO DOTAZIONE ORGANICA    </t>
  </si>
  <si>
    <t xml:space="preserve">Unità in dotazione organica </t>
  </si>
  <si>
    <t xml:space="preserve">TOTALE ONERE PRESENTI IN SERVIZIO   (Ruolo + comandati in)     </t>
  </si>
  <si>
    <t xml:space="preserve">Totale unità cessate     </t>
  </si>
  <si>
    <t xml:space="preserve">TOTALE RISORSE DA CESSAZIONI </t>
  </si>
  <si>
    <t xml:space="preserve">TOTALE ONERI ASSUNZIONALI            </t>
  </si>
  <si>
    <t>Dirigenti</t>
  </si>
  <si>
    <t>Costo annuo 
pro-capite 
(lordo Stato)</t>
  </si>
  <si>
    <t>TIPOLOGIA DI RECLUTAMENTO</t>
  </si>
  <si>
    <t>Concorso pubblico</t>
  </si>
  <si>
    <t>AREE/
CATEGORIE/
QUALIFICHE</t>
  </si>
  <si>
    <t>Area EP</t>
  </si>
  <si>
    <t xml:space="preserve">Area Operatori </t>
  </si>
  <si>
    <t>Area Assistenti</t>
  </si>
  <si>
    <t>NOTE</t>
  </si>
  <si>
    <t xml:space="preserve">Funzionario referente: </t>
  </si>
  <si>
    <r>
      <t>n. telefono</t>
    </r>
    <r>
      <rPr>
        <sz val="12"/>
        <rFont val="Times New Roman"/>
        <family val="1"/>
      </rPr>
      <t xml:space="preserve"> </t>
    </r>
  </si>
  <si>
    <t>E-mail PEC:</t>
  </si>
  <si>
    <t>Area Funzionari</t>
  </si>
  <si>
    <t xml:space="preserve">Valore finanziario unità da assumere </t>
  </si>
  <si>
    <t>Tredicesima       (tabellare + IVC)</t>
  </si>
  <si>
    <t xml:space="preserve">AREE
</t>
  </si>
  <si>
    <r>
      <t xml:space="preserve">Scorrimento graduatorie
</t>
    </r>
    <r>
      <rPr>
        <b/>
        <sz val="12"/>
        <color theme="5"/>
        <rFont val="Times New Roman"/>
        <family val="1"/>
      </rPr>
      <t>(2)</t>
    </r>
  </si>
  <si>
    <r>
      <t xml:space="preserve">Corso-concorso SNA </t>
    </r>
    <r>
      <rPr>
        <b/>
        <sz val="12"/>
        <color theme="5"/>
        <rFont val="Times New Roman"/>
        <family val="1"/>
      </rPr>
      <t>(5)</t>
    </r>
  </si>
  <si>
    <r>
      <t xml:space="preserve">Concorso pubblico
</t>
    </r>
    <r>
      <rPr>
        <b/>
        <sz val="12"/>
        <color theme="5"/>
        <rFont val="Times New Roman"/>
        <family val="1"/>
      </rPr>
      <t>(1)</t>
    </r>
  </si>
  <si>
    <r>
      <rPr>
        <b/>
        <sz val="10"/>
        <color theme="5"/>
        <rFont val="Times New Roman"/>
        <family val="1"/>
      </rPr>
      <t xml:space="preserve">(1) </t>
    </r>
    <r>
      <rPr>
        <sz val="10"/>
        <rFont val="Times New Roman"/>
        <family val="1"/>
      </rPr>
      <t>o analoghi istituti con oneri a carico dell'amministrazione</t>
    </r>
  </si>
  <si>
    <r>
      <rPr>
        <b/>
        <sz val="10"/>
        <color theme="5"/>
        <rFont val="Times New Roman"/>
        <family val="1"/>
      </rPr>
      <t>(2)</t>
    </r>
    <r>
      <rPr>
        <sz val="10"/>
        <rFont val="Times New Roman"/>
        <family val="1"/>
      </rPr>
      <t xml:space="preserve">  la spesa relativa al personale comandato presso altra amministrazione (out), così come quella del personale in aspettativa e fuori ruolo, pur non essendo sostenuta dall' ente di appartenenza,  deve essere accantonata per il caso di rientro in servizio delle predette unità.</t>
    </r>
  </si>
  <si>
    <r>
      <t xml:space="preserve">Totale  comandati out </t>
    </r>
    <r>
      <rPr>
        <b/>
        <sz val="12"/>
        <color theme="5"/>
        <rFont val="Times New Roman"/>
        <family val="1"/>
      </rPr>
      <t xml:space="preserve">(1)   </t>
    </r>
  </si>
  <si>
    <t>IVC 2022-2024 per 13 mensilità con ulteriore incremento DDL Bilancio 2024</t>
  </si>
  <si>
    <t>IVC 2022-2024 per 12 mensilità  con ulteriore incremento DDL Bilancio 2024</t>
  </si>
  <si>
    <r>
      <rPr>
        <b/>
        <sz val="12"/>
        <color theme="5"/>
        <rFont val="Calibri"/>
        <family val="2"/>
      </rPr>
      <t xml:space="preserve">(1) </t>
    </r>
    <r>
      <rPr>
        <sz val="12"/>
        <color indexed="8"/>
        <rFont val="Calibri"/>
        <family val="2"/>
        <charset val="1"/>
      </rPr>
      <t>o analogo istituto non retribuito dall'amministrazio edi appartenenza, come aspettativa, personale fuori ruolo etc.</t>
    </r>
  </si>
  <si>
    <r>
      <t xml:space="preserve">EP </t>
    </r>
    <r>
      <rPr>
        <b/>
        <sz val="14"/>
        <color theme="5"/>
        <rFont val="Times New Roman"/>
        <family val="1"/>
      </rPr>
      <t>(3)</t>
    </r>
  </si>
  <si>
    <r>
      <rPr>
        <b/>
        <sz val="14"/>
        <color theme="5"/>
        <rFont val="Times New Roman"/>
        <family val="1"/>
      </rPr>
      <t>(1)</t>
    </r>
    <r>
      <rPr>
        <sz val="14"/>
        <color indexed="8"/>
        <rFont val="Times New Roman"/>
        <family val="1"/>
      </rPr>
      <t xml:space="preserve"> se prevista da normativa speciale</t>
    </r>
  </si>
  <si>
    <r>
      <t>Totale unità presenti di ruolo</t>
    </r>
    <r>
      <rPr>
        <b/>
        <sz val="14"/>
        <color rgb="FFFF0000"/>
        <rFont val="Times New Roman"/>
        <family val="1"/>
      </rPr>
      <t xml:space="preserve"> </t>
    </r>
    <r>
      <rPr>
        <b/>
        <sz val="14"/>
        <color theme="5"/>
        <rFont val="Times New Roman"/>
        <family val="1"/>
      </rPr>
      <t xml:space="preserve">(1)        </t>
    </r>
  </si>
  <si>
    <r>
      <t xml:space="preserve">Totale  comandati in </t>
    </r>
    <r>
      <rPr>
        <b/>
        <sz val="14"/>
        <color theme="5"/>
        <rFont val="Times New Roman"/>
        <family val="1"/>
      </rPr>
      <t xml:space="preserve">(2)      </t>
    </r>
  </si>
  <si>
    <r>
      <t>Totale  comandati in</t>
    </r>
    <r>
      <rPr>
        <b/>
        <sz val="14"/>
        <color theme="5"/>
        <rFont val="Times New Roman"/>
        <family val="1"/>
      </rPr>
      <t xml:space="preserve"> (2) </t>
    </r>
    <r>
      <rPr>
        <b/>
        <sz val="14"/>
        <color indexed="8"/>
        <rFont val="Times New Roman"/>
        <family val="1"/>
      </rPr>
      <t xml:space="preserve">     </t>
    </r>
  </si>
  <si>
    <r>
      <t xml:space="preserve">EP </t>
    </r>
    <r>
      <rPr>
        <sz val="14"/>
        <color theme="5"/>
        <rFont val="Times New Roman"/>
        <family val="1"/>
      </rPr>
      <t xml:space="preserve"> </t>
    </r>
    <r>
      <rPr>
        <b/>
        <sz val="14"/>
        <color theme="5"/>
        <rFont val="Times New Roman"/>
        <family val="1"/>
      </rPr>
      <t>(4)</t>
    </r>
  </si>
  <si>
    <r>
      <rPr>
        <b/>
        <sz val="14"/>
        <color theme="5"/>
        <rFont val="Times New Roman"/>
        <family val="1"/>
      </rPr>
      <t>(1)</t>
    </r>
    <r>
      <rPr>
        <b/>
        <sz val="14"/>
        <color rgb="FFFF0000"/>
        <rFont val="Times New Roman"/>
        <family val="1"/>
      </rPr>
      <t xml:space="preserve"> </t>
    </r>
    <r>
      <rPr>
        <sz val="14"/>
        <color indexed="8"/>
        <rFont val="Times New Roman"/>
        <family val="1"/>
      </rPr>
      <t>comprese unità in regime di part-time</t>
    </r>
  </si>
  <si>
    <r>
      <rPr>
        <b/>
        <sz val="14"/>
        <color theme="5"/>
        <rFont val="Times New Roman"/>
        <family val="1"/>
      </rPr>
      <t>(2)</t>
    </r>
    <r>
      <rPr>
        <b/>
        <sz val="14"/>
        <color rgb="FFFF0000"/>
        <rFont val="Times New Roman"/>
        <family val="1"/>
      </rPr>
      <t xml:space="preserve"> </t>
    </r>
    <r>
      <rPr>
        <sz val="14"/>
        <color indexed="8"/>
        <rFont val="Times New Roman"/>
        <family val="1"/>
      </rPr>
      <t xml:space="preserve">o analogo istituto con oneri a carico dell'Amministrazione </t>
    </r>
  </si>
  <si>
    <r>
      <rPr>
        <b/>
        <sz val="14"/>
        <color theme="5"/>
        <rFont val="Times New Roman"/>
        <family val="1"/>
      </rPr>
      <t>(3)</t>
    </r>
    <r>
      <rPr>
        <sz val="14"/>
        <rFont val="Times New Roman"/>
        <family val="1"/>
      </rPr>
      <t xml:space="preserve"> indicare percentuale applicata se diversa da quella indicata e conseguentemente adeguare gli importi</t>
    </r>
  </si>
  <si>
    <r>
      <rPr>
        <b/>
        <sz val="14"/>
        <color theme="5"/>
        <rFont val="Times New Roman"/>
        <family val="1"/>
      </rPr>
      <t>(2)</t>
    </r>
    <r>
      <rPr>
        <sz val="14"/>
        <color indexed="8"/>
        <rFont val="Times New Roman"/>
        <family val="1"/>
      </rPr>
      <t xml:space="preserve"> i</t>
    </r>
    <r>
      <rPr>
        <sz val="14"/>
        <rFont val="Times New Roman"/>
        <family val="1"/>
      </rPr>
      <t>ndicare percentuale applicata se diversa da quella indicata (oneri riflessi 38,38%= Pensione 24,2% + Buonuscita 5,68% + IRAP 8,5%) e conseguentemente adeguare gli importi</t>
    </r>
  </si>
  <si>
    <r>
      <t xml:space="preserve">Oneri riflessi
</t>
    </r>
    <r>
      <rPr>
        <b/>
        <sz val="14"/>
        <color theme="5"/>
        <rFont val="Times New Roman"/>
        <family val="1"/>
      </rPr>
      <t>(2)</t>
    </r>
  </si>
  <si>
    <r>
      <t>PRIMA</t>
    </r>
    <r>
      <rPr>
        <b/>
        <sz val="14"/>
        <color theme="5"/>
        <rFont val="Times New Roman"/>
        <family val="1"/>
      </rPr>
      <t xml:space="preserve"> (2)</t>
    </r>
  </si>
  <si>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cessazioni 2021 è richiesta l’asseverazione dell’organo di controllo.</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</si>
  <si>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</si>
  <si>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t>Oneri riflessi 38,38%</t>
  </si>
  <si>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cessazione 2021 è richiesta l’asseverazione dell’organo di controllo.</t>
    </r>
  </si>
  <si>
    <r>
      <rPr>
        <b/>
        <sz val="14"/>
        <color theme="5"/>
        <rFont val="Times New Roman"/>
        <family val="1"/>
      </rPr>
      <t xml:space="preserve">(2)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</si>
  <si>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PRIMA</t>
    </r>
    <r>
      <rPr>
        <b/>
        <sz val="14"/>
        <color rgb="FFFF0000"/>
        <rFont val="Times New Roman"/>
        <family val="1"/>
      </rPr>
      <t xml:space="preserve"> </t>
    </r>
    <r>
      <rPr>
        <b/>
        <sz val="14"/>
        <color theme="5"/>
        <rFont val="Times New Roman"/>
        <family val="1"/>
      </rPr>
      <t>(2)</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</si>
  <si>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</si>
  <si>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3.4 - Risorse finanziarie personale cessato  al 31 dicembre 2027</t>
    </r>
    <r>
      <rPr>
        <b/>
        <sz val="14"/>
        <color theme="5"/>
        <rFont val="Times New Roman"/>
        <family val="1"/>
      </rPr>
      <t xml:space="preserve"> (1)</t>
    </r>
  </si>
  <si>
    <t>Tab. 6 Verifica tetto di spesa</t>
  </si>
  <si>
    <t>QUALIFICHE</t>
  </si>
  <si>
    <t>DIRIGENTI I FASCIA</t>
  </si>
  <si>
    <t>DIRIGENTI II FASCIA</t>
  </si>
  <si>
    <t>FUNZIONARI</t>
  </si>
  <si>
    <t>ASSISTENTI</t>
  </si>
  <si>
    <t>OPERATORI</t>
  </si>
  <si>
    <t xml:space="preserve">TOTALE GENERALE </t>
  </si>
  <si>
    <t>TOTALE UNITA'</t>
  </si>
  <si>
    <t>DI CUI TOTALE UNITA'</t>
  </si>
  <si>
    <t xml:space="preserve">DI CUI TOTALE ONERI ASSUNZIONALI            </t>
  </si>
  <si>
    <t xml:space="preserve">Assunzioni ex lege   </t>
  </si>
  <si>
    <t>Assunzioni 
previste da legge speciale</t>
  </si>
  <si>
    <t>Progressioni
 tra le aree
previste da legge speciale</t>
  </si>
  <si>
    <t>ELEVATE PROFESS.</t>
  </si>
  <si>
    <t>* Occorre inserire il numero complessivo di unità, mentre le modalità assunzionali saranno specificate nelle tabelle successive.</t>
  </si>
  <si>
    <t>TIPOLOGIA DI RECLUTAMENTO
(indicare n° unità per ogni tipologia)</t>
  </si>
  <si>
    <r>
      <t xml:space="preserve">Stabilizzazioni
</t>
    </r>
    <r>
      <rPr>
        <b/>
        <sz val="12"/>
        <color theme="5"/>
        <rFont val="Times New Roman"/>
        <family val="1"/>
      </rPr>
      <t>(6)</t>
    </r>
  </si>
  <si>
    <t xml:space="preserve">Prog. tra le aree 
(art. 52 d. lgs. 165/2001) </t>
  </si>
  <si>
    <t>Area Funzionari - Progressioni tra aree</t>
  </si>
  <si>
    <t>Area Assistenti - Progressioni tra aree</t>
  </si>
  <si>
    <t>(8) Ai sensi dell’art. 3-ter del decreto-legge 44 del 2024, il finanziamento dei contratti di apprendistato avviene attraverso l’utilizzo le facoltà assunzionali, l’assunzione dell’unità di personale mediante questa tipologia contrattuale deve essere oggetto di autorizzazione ai sensi dell’articolo 35 co. 4 Dlgs 165/2001 sin dal momento dalla sottoscrizione del contratto di apprendistato. Il budget autorizzato per i contratti di apprendistato, qualora al termine del triennio non vengano convertiti in contratti a tempo indeterminato, potrà essere oggetto di specifica rimodulazione. Tali assunzioni sono conteggiate ai fini del rispetto del principio dell’adeguato accesso dall’esterno nel caso di progressioni verticali.</t>
  </si>
  <si>
    <r>
      <t>Totale unità presenti di ruolo</t>
    </r>
    <r>
      <rPr>
        <b/>
        <sz val="14"/>
        <color rgb="FFFF0000"/>
        <rFont val="Times New Roman"/>
        <family val="1"/>
      </rPr>
      <t xml:space="preserve"> 
</t>
    </r>
    <r>
      <rPr>
        <b/>
        <sz val="14"/>
        <color theme="5"/>
        <rFont val="Times New Roman"/>
        <family val="1"/>
      </rPr>
      <t xml:space="preserve">(1)        </t>
    </r>
  </si>
  <si>
    <t>Assunzioni 
da 
DPCM precedenti</t>
  </si>
  <si>
    <t>Progressioni tra le aree da 
DPCM precedenti</t>
  </si>
  <si>
    <t xml:space="preserve">Mobilità  da altre 
PPAA </t>
  </si>
  <si>
    <r>
      <t>Mobilità</t>
    </r>
    <r>
      <rPr>
        <b/>
        <sz val="12"/>
        <color rgb="FFFF0000"/>
        <rFont val="Times New Roman"/>
        <family val="1"/>
      </rPr>
      <t xml:space="preserve"> </t>
    </r>
    <r>
      <rPr>
        <b/>
        <sz val="12"/>
        <color indexed="8"/>
        <rFont val="Times New Roman"/>
        <family val="1"/>
      </rPr>
      <t>da altre PPAA</t>
    </r>
  </si>
  <si>
    <t>Progressioni tra le aree straordinarie ex CCNL</t>
  </si>
  <si>
    <t>Progressioni
 tra le aree                                        sul "MONTE SALARI 2018"</t>
  </si>
  <si>
    <t>Assunzioni su budget  già autorizzato da d.P.C.M.</t>
  </si>
  <si>
    <t>Area EP - Progressioni tra le aree</t>
  </si>
  <si>
    <t xml:space="preserve">TOTALE POSTI VACANTI </t>
  </si>
  <si>
    <t>Totale unità art. 19 comma 5-bis</t>
  </si>
  <si>
    <t xml:space="preserve">Totale unità art. 19 comma 6       </t>
  </si>
  <si>
    <t>Personale Comandato IN</t>
  </si>
  <si>
    <t>Assunzioni di Categorie Protette</t>
  </si>
  <si>
    <t>CONTROLLO INCARICHI E COMANDATI IN</t>
  </si>
  <si>
    <t>CONTROLLO ASSUNZIONI IN ESUBERO RISPETTO ALLA D.O.</t>
  </si>
  <si>
    <t>=</t>
  </si>
  <si>
    <t>Nuovo Limite SPM</t>
  </si>
  <si>
    <t>Dotazione organica</t>
  </si>
  <si>
    <t>Taglio</t>
  </si>
  <si>
    <t>dPCM …</t>
  </si>
  <si>
    <t xml:space="preserve">legge n. </t>
  </si>
  <si>
    <t>(indicare unità da assumere sul dPCM di riferimento e specificare l'area di inquadramento)</t>
  </si>
  <si>
    <t>(indicare unità da assumere sull'autorizzazione legislativa di riferimento e specificare l'area di inquadramento)</t>
  </si>
  <si>
    <t>DETTAGLIO ASSUNZIONI NELL'ANNO 2026 SU DPCM GIA' AUTORIZZATI</t>
  </si>
  <si>
    <t>DETTAGLIO ASSUNZIONI NELL'ANNO 2026 SU LEGGI IN DEROGA</t>
  </si>
  <si>
    <t xml:space="preserve">Stipendio CCNL 2022-2024  (13 mensilità) </t>
  </si>
  <si>
    <r>
      <rPr>
        <b/>
        <sz val="10"/>
        <color theme="1"/>
        <rFont val="Calibri"/>
        <family val="2"/>
      </rPr>
      <t>*</t>
    </r>
    <r>
      <rPr>
        <b/>
        <sz val="10"/>
        <color theme="1"/>
        <rFont val="Arial"/>
        <family val="2"/>
      </rPr>
      <t>Nella tabella per la richiesta di autorizzazione solo a bandire, in cui sarà necessario richiedere successivamente
 l’autorizzazione per le assunzioni tramite DPCM sul budget disponibile, possono essere indicate esclusivamente le unità da inserire nel bando di concorso. Queste unità dunque non vanno inserite nelle tabelle 4.1, 4.2, 4.3 e 4.4.</t>
    </r>
  </si>
  <si>
    <r>
      <rPr>
        <b/>
        <sz val="12"/>
        <color theme="1"/>
        <rFont val="Times New Roman"/>
        <family val="1"/>
      </rPr>
      <t>Art. 28, comma 1-ter d. lgs. 165/2001 - 30 %</t>
    </r>
    <r>
      <rPr>
        <b/>
        <sz val="12"/>
        <color indexed="8"/>
        <rFont val="Times New Roman"/>
        <family val="1"/>
      </rPr>
      <t xml:space="preserve">
</t>
    </r>
    <r>
      <rPr>
        <b/>
        <sz val="12"/>
        <color theme="5"/>
        <rFont val="Times New Roman"/>
        <family val="1"/>
      </rPr>
      <t>(3)</t>
    </r>
  </si>
  <si>
    <r>
      <rPr>
        <b/>
        <sz val="12"/>
        <color theme="1"/>
        <rFont val="Times New Roman"/>
        <family val="1"/>
      </rPr>
      <t>Art. 28, comma 1-ter d. lgs. 165/2001 - 15 %</t>
    </r>
    <r>
      <rPr>
        <b/>
        <sz val="12"/>
        <color indexed="8"/>
        <rFont val="Times New Roman"/>
        <family val="1"/>
      </rPr>
      <t xml:space="preserve">
</t>
    </r>
    <r>
      <rPr>
        <b/>
        <sz val="12"/>
        <color theme="5"/>
        <rFont val="Times New Roman"/>
        <family val="1"/>
      </rPr>
      <t>(3)</t>
    </r>
  </si>
  <si>
    <r>
      <rPr>
        <b/>
        <sz val="12"/>
        <color theme="1"/>
        <rFont val="Times New Roman"/>
        <family val="1"/>
      </rPr>
      <t>Incarichi dirigenziali a valere sul turnover</t>
    </r>
    <r>
      <rPr>
        <b/>
        <sz val="12"/>
        <color indexed="8"/>
        <rFont val="Times New Roman"/>
        <family val="1"/>
      </rPr>
      <t xml:space="preserve">
</t>
    </r>
    <r>
      <rPr>
        <b/>
        <sz val="12"/>
        <color theme="5"/>
        <rFont val="Times New Roman"/>
        <family val="1"/>
      </rPr>
      <t>(4)</t>
    </r>
  </si>
  <si>
    <r>
      <t xml:space="preserve">Apprendistato
</t>
    </r>
    <r>
      <rPr>
        <b/>
        <sz val="12"/>
        <color theme="5"/>
        <rFont val="Times New Roman"/>
        <family val="1"/>
      </rPr>
      <t xml:space="preserve"> (8)</t>
    </r>
  </si>
  <si>
    <r>
      <t>Prog. tra le aree "in deroga" previste da CCNL a valere sul turnover</t>
    </r>
    <r>
      <rPr>
        <b/>
        <sz val="10"/>
        <color theme="5"/>
        <rFont val="Times New Roman"/>
        <family val="1"/>
      </rPr>
      <t xml:space="preserve"> (7)</t>
    </r>
  </si>
  <si>
    <t>(3) indicare il calcolo della % da rispettare</t>
  </si>
  <si>
    <t>(4) Per gli incarichi dirigenziali indicare il riferimento normativo degli incarichi che gravano solo sulle facoltà assunzionali. Per le diverse procedure di stabilizzazione indicare il riferimento normativo</t>
  </si>
  <si>
    <t>(5) indicare il numero del corso concorso SNA</t>
  </si>
  <si>
    <t>(6) indicare il riferimento normativo</t>
  </si>
  <si>
    <t>(7) Indicare, nella riga in corrispondenza con il differenziale retributivo, le unità che gravano sul turnover. NB. le PV sono subordinate all'individuazione delle famiglie professionali - In fase di prima applicazione, non è possibile far coesistere entrambe le procedure: la procedura transitoria prevista dall'art. 18 del CCNL e la procedura a regime ex art. 17 del CCNL, che richiama l’art. 52, comma 1-bis, del D.Lgs. 165/2001. Questo orientamento è confermato dal Parere ARAN 80.</t>
  </si>
  <si>
    <r>
      <t>(1)  da pubblicare su  INPA. Per quanto riguarda la copertura dei posti dirigenziali di livello generale si segnala l'obbligo tramite procedura concorsuale per il 50% dei posti resisi vacanti annualmente a causa delle cessazioni per collocamento in quiescenza dei soggetti nel ruolo di prima fascia, come previsto dall’art. 28-</t>
    </r>
    <r>
      <rPr>
        <i/>
        <sz val="12"/>
        <rFont val="Times New Roman"/>
        <family val="1"/>
      </rPr>
      <t>bis</t>
    </r>
    <r>
      <rPr>
        <sz val="12"/>
        <rFont val="Times New Roman"/>
        <family val="1"/>
      </rPr>
      <t xml:space="preserve"> del D.lgs. 165/2001.</t>
    </r>
  </si>
  <si>
    <t xml:space="preserve">Area contrattuale CCNL e qualifiche </t>
  </si>
  <si>
    <t>Tipologia di reclutamento</t>
  </si>
  <si>
    <t>Fonte di finanziamento</t>
  </si>
  <si>
    <t>Totale unità</t>
  </si>
  <si>
    <t>Dirigenti I fascia</t>
  </si>
  <si>
    <t>Dirigenti II fascia</t>
  </si>
  <si>
    <t>TOTALE PERSONALE DIRIGENZIALE</t>
  </si>
  <si>
    <t>Elevate Professionalità</t>
  </si>
  <si>
    <t>TOTALE PERSONALE NON DIRIGENZIALE</t>
  </si>
  <si>
    <t>TOTALE COMPLESSIVO ASSUNZIONI</t>
  </si>
  <si>
    <t>Note</t>
  </si>
  <si>
    <t>1) Come tipologia di reclutamento indicare la modalità assunzionale (Concorso, scorrimento graduatorie, mobilità, etc.)</t>
  </si>
  <si>
    <t>2) Come Fonte di Finanziamento indicare il DPCM o la norma sulla base del quale è avvenuta l'assunzione.</t>
  </si>
  <si>
    <t>IVC 2025-2027 (13 mensilità)</t>
  </si>
  <si>
    <t xml:space="preserve">Totale unità art. 19 comma 5-bis
</t>
  </si>
  <si>
    <t xml:space="preserve">Totale unità art. 19 comma 6 
</t>
  </si>
  <si>
    <t>(2) indicare la data di approvazione della graduatoria e la data di pubblicazione del bando (v. art. 35 co 5 ter del D.lgs. 165/2001)</t>
  </si>
  <si>
    <t>Assunzioni su BUDGET 2026 (cessazioni 2025) - Dir. I fascia</t>
  </si>
  <si>
    <t>Assunzioni su BUDGET 2027 (cessazioni 2026) - Dir. I fascia</t>
  </si>
  <si>
    <t>EP</t>
  </si>
  <si>
    <t>APPLICAZIONE COMMA 832 ART. 1 L. 207/2024</t>
  </si>
  <si>
    <t>C) Dir I fascia</t>
  </si>
  <si>
    <t>TOTALI</t>
  </si>
  <si>
    <t>Oneri riflessi</t>
  </si>
  <si>
    <r>
      <t xml:space="preserve">Oneri riflessi
</t>
    </r>
    <r>
      <rPr>
        <b/>
        <sz val="14"/>
        <color theme="5"/>
        <rFont val="Times New Roman"/>
        <family val="1"/>
      </rPr>
      <t>(3)</t>
    </r>
  </si>
  <si>
    <t>Inserire l'importo delle facoltà assunzionali eventualmente destinate all'incremento del fondo trattamento accessorio</t>
  </si>
  <si>
    <t>(A) TOTALE  Dir. I Fascia</t>
  </si>
  <si>
    <t>BUDGET 2026 con riduzione comma 832 art. 1 L. 207/2024</t>
  </si>
  <si>
    <t xml:space="preserve">Trattenimento in servizio </t>
  </si>
  <si>
    <t xml:space="preserve">Trattenimento in servizio 
</t>
  </si>
  <si>
    <t>BUDGET 2027 con riduzione comma 832 art. 1 L. 207/2024</t>
  </si>
  <si>
    <t xml:space="preserve"> (A)-(C) Budget 2027 TOTALE Dir. I fascia</t>
  </si>
  <si>
    <r>
      <t xml:space="preserve">Unità da assumere su budget già autorizzato da      d.P.C.M.    -  </t>
    </r>
    <r>
      <rPr>
        <sz val="14"/>
        <color rgb="FF000000"/>
        <rFont val="Times New Roman"/>
        <family val="1"/>
      </rPr>
      <t xml:space="preserve">Valore Indicato nella Tab. 4 (con dettaglio delle assunzioni in calce alla tabella)                 </t>
    </r>
    <r>
      <rPr>
        <b/>
        <sz val="14"/>
        <color indexed="8"/>
        <rFont val="Times New Roman"/>
        <family val="1"/>
      </rPr>
      <t xml:space="preserve">    </t>
    </r>
    <r>
      <rPr>
        <b/>
        <sz val="14"/>
        <color theme="5"/>
        <rFont val="Times New Roman"/>
        <family val="1"/>
      </rPr>
      <t xml:space="preserve">   (4)       </t>
    </r>
  </si>
  <si>
    <r>
      <t xml:space="preserve">Unità da assumere ex  lege - </t>
    </r>
    <r>
      <rPr>
        <sz val="14"/>
        <color indexed="8"/>
        <rFont val="Times New Roman"/>
        <family val="1"/>
      </rPr>
      <t xml:space="preserve">Valore Indicato nella Tab. 4 (con dettaglio delle assunzioni in calce alla tabella) 
</t>
    </r>
    <r>
      <rPr>
        <b/>
        <sz val="14"/>
        <color theme="5"/>
        <rFont val="Times New Roman"/>
        <family val="1"/>
      </rPr>
      <t>(5)</t>
    </r>
  </si>
  <si>
    <r>
      <rPr>
        <b/>
        <sz val="14"/>
        <color theme="5"/>
        <rFont val="Times New Roman"/>
        <family val="1"/>
      </rPr>
      <t>(1)</t>
    </r>
    <r>
      <rPr>
        <sz val="14"/>
        <rFont val="Times New Roman"/>
        <family val="1"/>
      </rPr>
      <t xml:space="preserve"> Questa tabella va compilata per ciascuno degli anni della programmazione</t>
    </r>
  </si>
  <si>
    <r>
      <rPr>
        <b/>
        <sz val="14"/>
        <color theme="5"/>
        <rFont val="Times New Roman"/>
        <family val="1"/>
      </rPr>
      <t>(5)</t>
    </r>
    <r>
      <rPr>
        <sz val="14"/>
        <rFont val="Times New Roman"/>
        <family val="1"/>
      </rPr>
      <t xml:space="preserve"> Dettaglio assunzioni ex lege da indicare nella tabella in calce</t>
    </r>
  </si>
  <si>
    <r>
      <t>Budget  anno 2026 Dir I fascia</t>
    </r>
    <r>
      <rPr>
        <b/>
        <sz val="14"/>
        <color theme="5"/>
        <rFont val="Times New Roman"/>
        <family val="1"/>
      </rPr>
      <t xml:space="preserve"> (2)</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</si>
  <si>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</si>
  <si>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t xml:space="preserve">Unità da assumere ex  lege - totali </t>
    </r>
    <r>
      <rPr>
        <sz val="14"/>
        <color rgb="FF000000"/>
        <rFont val="Times New Roman"/>
        <family val="1"/>
      </rPr>
      <t>(con dettaglio in calce alla tabella)</t>
    </r>
    <r>
      <rPr>
        <b/>
        <sz val="14"/>
        <color indexed="8"/>
        <rFont val="Times New Roman"/>
        <family val="1"/>
      </rPr>
      <t xml:space="preserve">
</t>
    </r>
    <r>
      <rPr>
        <b/>
        <sz val="14"/>
        <color theme="5"/>
        <rFont val="Times New Roman"/>
        <family val="1"/>
      </rPr>
      <t>(5)</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</si>
  <si>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</si>
  <si>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Unità da assumere ex  lege - totali</t>
    </r>
    <r>
      <rPr>
        <sz val="14"/>
        <color rgb="FF000000"/>
        <rFont val="Times New Roman"/>
        <family val="1"/>
      </rPr>
      <t xml:space="preserve"> (con dettaglio in calce alla tabella)</t>
    </r>
    <r>
      <rPr>
        <b/>
        <sz val="14"/>
        <color indexed="8"/>
        <rFont val="Times New Roman"/>
        <family val="1"/>
      </rPr>
      <t xml:space="preserve">
</t>
    </r>
    <r>
      <rPr>
        <b/>
        <sz val="14"/>
        <color theme="5"/>
        <rFont val="Times New Roman"/>
        <family val="1"/>
      </rPr>
      <t>(5)</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</si>
  <si>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</si>
  <si>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rPr>
        <b/>
        <sz val="14"/>
        <color theme="5"/>
        <rFont val="Times New Roman"/>
        <family val="1"/>
      </rPr>
      <t xml:space="preserve">(1) </t>
    </r>
    <r>
      <rPr>
        <sz val="14"/>
        <rFont val="Times New Roman"/>
        <family val="1"/>
      </rPr>
      <t>Questa tabella va compilata per ciascuno degli anni della programmazione</t>
    </r>
  </si>
  <si>
    <r>
      <rPr>
        <b/>
        <sz val="14"/>
        <color theme="5"/>
        <rFont val="Times New Roman"/>
        <family val="1"/>
      </rPr>
      <t>(2)</t>
    </r>
    <r>
      <rPr>
        <sz val="14"/>
        <rFont val="Times New Roman"/>
        <family val="1"/>
      </rPr>
      <t xml:space="preserve"> Budget di riferimento.</t>
    </r>
  </si>
  <si>
    <r>
      <rPr>
        <b/>
        <sz val="14"/>
        <color theme="5"/>
        <rFont val="Times New Roman"/>
        <family val="1"/>
      </rPr>
      <t xml:space="preserve">(3) </t>
    </r>
    <r>
      <rPr>
        <sz val="14"/>
        <rFont val="Times New Roman"/>
        <family val="1"/>
      </rPr>
      <t>Indicare le unità sul budget di riferimento.</t>
    </r>
  </si>
  <si>
    <r>
      <t>Budget  anno 2027 Dir I fascia</t>
    </r>
    <r>
      <rPr>
        <b/>
        <sz val="14"/>
        <color theme="5"/>
        <rFont val="Times New Roman"/>
        <family val="1"/>
      </rPr>
      <t xml:space="preserve"> (2)</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</si>
  <si>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</si>
  <si>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 xml:space="preserve">Unità da assumere sul budget 2027-cessati 2026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</si>
  <si>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</si>
  <si>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t>Stipendio CCNL 2022-2024 (13 mensilità)</t>
  </si>
  <si>
    <t xml:space="preserve">Tab. 1 - Valore finanziario dotazione organica al 31.12.2025  provvedimento n…...  del …….. </t>
  </si>
  <si>
    <r>
      <t xml:space="preserve">Tab. 3.1 - Risorse finanziarie personale cessato  al 31 dicembre 2025 </t>
    </r>
    <r>
      <rPr>
        <b/>
        <sz val="14"/>
        <color theme="5"/>
        <rFont val="Times New Roman"/>
        <family val="1"/>
      </rPr>
      <t>(1)</t>
    </r>
  </si>
  <si>
    <t>TOTALE  Dir. I Fascia (A)</t>
  </si>
  <si>
    <t>Riduzione dotazione organica in applicazione del comma 832 Articolo 1 Legge 207 del 2024 (facoltà assunzionali destinate all'incremento del trattamento accessorio)</t>
  </si>
  <si>
    <r>
      <t xml:space="preserve">Tab. 1-bis - Valore finanziario dotazione organica al 31.12.2025  provvedimento n…...  del ……..     a seguito di riduzione dotazione organica in applicazione del comma 832 Articolo 1 Legge 207 del 2024 </t>
    </r>
    <r>
      <rPr>
        <b/>
        <sz val="16"/>
        <color rgb="FF000000"/>
        <rFont val="Times New Roman"/>
        <family val="1"/>
      </rPr>
      <t>(facoltà assunzionali destinate all'incremento del trattamento accessorio).</t>
    </r>
  </si>
  <si>
    <t>Tab. 2 - Spesa presenti in servizio + comandati in al 31 dicembre 2025</t>
  </si>
  <si>
    <r>
      <t xml:space="preserve">Tab. 5 - Spesa comandati out al 31/12/2025  </t>
    </r>
    <r>
      <rPr>
        <b/>
        <sz val="12"/>
        <color theme="5"/>
        <rFont val="Times New Roman"/>
        <family val="1"/>
      </rPr>
      <t>(1)</t>
    </r>
  </si>
  <si>
    <r>
      <t xml:space="preserve">Tab. 3.2 - Risorse finanziarie personale cessato  al 31 dicembre 2026 </t>
    </r>
    <r>
      <rPr>
        <b/>
        <sz val="14"/>
        <color theme="5"/>
        <rFont val="Times New Roman"/>
        <family val="1"/>
      </rPr>
      <t xml:space="preserve"> (1)</t>
    </r>
  </si>
  <si>
    <r>
      <t>Tab. 3.3 - Risorse finanziarie personale cessato  al 31 dicembre 2027</t>
    </r>
    <r>
      <rPr>
        <b/>
        <sz val="14"/>
        <color theme="5"/>
        <rFont val="Times New Roman"/>
        <family val="1"/>
      </rPr>
      <t xml:space="preserve"> (1)</t>
    </r>
  </si>
  <si>
    <t xml:space="preserve"> (A)-(C) Budget 2028 TOTALE Dir. I fascia</t>
  </si>
  <si>
    <t>POSTI IN DOTAZIONE ORGANICA</t>
  </si>
  <si>
    <t>ASSUNZIONI NEL 2026 AUTORIZZATE 
CON DPCM PRECEDENTI</t>
  </si>
  <si>
    <t>ASSUNZIONI NEL 2026 AUTORIZZATE 
DA LEGGI SPECIALI</t>
  </si>
  <si>
    <t xml:space="preserve"> VACANZE DI ORGANICO PER IL 2026</t>
  </si>
  <si>
    <t>ASSUNZIONI SU BUDGET 2026 - CESSAZIONI 2025
DA AUTORIZZARE CON DPCM</t>
  </si>
  <si>
    <t xml:space="preserve">Assunzioni da Turnover 
Budget 2026 - Cessazioni 2025 </t>
  </si>
  <si>
    <t xml:space="preserve">Progressioni 
tra le aree
Budget 2026 - Cessazioni 2025 </t>
  </si>
  <si>
    <t>ASSUNZIONI/
PROGRESSIONI SU BUDGET 2026 - CESSAZIONI 2025 
Valore Indicato nella Tab. 4</t>
  </si>
  <si>
    <t>Assunzioni e Progressioni tra le aree da autorizzare con DPCM
 su budget 2026-cessazioni 2025</t>
  </si>
  <si>
    <t>Unità da assumere annualità 2026</t>
  </si>
  <si>
    <t>Valore finanziario Unità da assumere annualità 2026</t>
  </si>
  <si>
    <t>Budget anno 2026 Dir. I fascia</t>
  </si>
  <si>
    <r>
      <t xml:space="preserve">Tab. 4.2 - Assunzioni programmate anno 2026   </t>
    </r>
    <r>
      <rPr>
        <b/>
        <sz val="14"/>
        <color theme="5"/>
        <rFont val="Times New Roman"/>
        <family val="1"/>
      </rPr>
      <t>(1)</t>
    </r>
  </si>
  <si>
    <r>
      <t xml:space="preserve">Unità da assumere sul budget 2026-cessazioni 2025 </t>
    </r>
    <r>
      <rPr>
        <b/>
        <sz val="14"/>
        <color theme="5"/>
        <rFont val="Times New Roman"/>
        <family val="1"/>
      </rPr>
      <t xml:space="preserve"> </t>
    </r>
    <r>
      <rPr>
        <sz val="14"/>
        <rFont val="Times New Roman"/>
        <family val="1"/>
      </rPr>
      <t xml:space="preserve">-  Valore Indicato nella Tab. 4    </t>
    </r>
    <r>
      <rPr>
        <b/>
        <sz val="14"/>
        <color theme="5"/>
        <rFont val="Times New Roman"/>
        <family val="1"/>
      </rPr>
      <t>(3)</t>
    </r>
  </si>
  <si>
    <r>
      <t xml:space="preserve">Tab. 4.3 - Assunzioni programmate anno 2027   </t>
    </r>
    <r>
      <rPr>
        <b/>
        <sz val="14"/>
        <color theme="5"/>
        <rFont val="Times New Roman"/>
        <family val="1"/>
      </rPr>
      <t>(1)</t>
    </r>
  </si>
  <si>
    <t>DETTAGLIO ASSUNZIONI NELL'ANNO 2027 PREVISTE SU DPCM GIA' AUTORIZZATI</t>
  </si>
  <si>
    <t>DETTAGLIO ASSUNZIONI NELL'ANNO 2027 PREVISTE SU LEGGI IN DEROGA</t>
  </si>
  <si>
    <r>
      <t xml:space="preserve">Tab. 4.4 - Assunzioni programmate anno 2028   </t>
    </r>
    <r>
      <rPr>
        <b/>
        <sz val="14"/>
        <color theme="5"/>
        <rFont val="Times New Roman"/>
        <family val="1"/>
      </rPr>
      <t>(1)</t>
    </r>
  </si>
  <si>
    <r>
      <t>Budget  anno 2028 Dir I fascia</t>
    </r>
    <r>
      <rPr>
        <b/>
        <sz val="14"/>
        <color theme="5"/>
        <rFont val="Times New Roman"/>
        <family val="1"/>
      </rPr>
      <t xml:space="preserve"> (2)</t>
    </r>
  </si>
  <si>
    <r>
      <t xml:space="preserve">Unità da assumere sul budget 2028-cessati 2027 </t>
    </r>
    <r>
      <rPr>
        <b/>
        <sz val="14"/>
        <color theme="5"/>
        <rFont val="Times New Roman"/>
        <family val="1"/>
      </rPr>
      <t xml:space="preserve"> (3)</t>
    </r>
  </si>
  <si>
    <t>Assunzioni su BUDGET 2028 (cessazioni 2027) - Dir. I fascia</t>
  </si>
  <si>
    <t>DETTAGLIO ASSUNZIONI NELL'ANNO 2028 PREVISTE SU DPCM GIA' AUTORIZZATI</t>
  </si>
  <si>
    <t>DETTAGLIO ASSUNZIONI NELL'ANNO 2028 PREVISTE SU LEGGI IN DEROGA</t>
  </si>
  <si>
    <t>Unità da assumere       2028 con concorso</t>
  </si>
  <si>
    <r>
      <t xml:space="preserve">VALORE FINANZIARIO PRESENTI IN SERVIZIO AL 31.12.2025 - COMANDI IN - INCARICHI </t>
    </r>
    <r>
      <rPr>
        <b/>
        <sz val="10"/>
        <color theme="5"/>
        <rFont val="Times New Roman"/>
        <family val="1"/>
      </rPr>
      <t xml:space="preserve">(1) </t>
    </r>
  </si>
  <si>
    <r>
      <t xml:space="preserve">VALORE FINANZIARIO COMANDATI OUT AL  31.12.2025 </t>
    </r>
    <r>
      <rPr>
        <b/>
        <sz val="10"/>
        <color theme="5"/>
        <rFont val="Times New Roman"/>
        <family val="1"/>
      </rPr>
      <t>(2)</t>
    </r>
  </si>
  <si>
    <t>VALORE FINANZIARIO ASSUNZIONI SU TURN-OVER NEL 2026</t>
  </si>
  <si>
    <t xml:space="preserve">VALORE FINANZIARIO ASSUNZIONI 2026 SU BUDGET GIA' AUTORIZZATO DA D.P.C.M.  </t>
  </si>
  <si>
    <t>VALORE FINANZIARIO ASSUNZIONI EX LEGE NEL 2026</t>
  </si>
  <si>
    <t>VALORE FINANZIARIO DOTAZIONE ORGANICA AL 31.12.2025</t>
  </si>
  <si>
    <t>nb. In caso di riduzione della dotazione organica in applicazione legge 207/2024 articolo 1 comma 832 (LB 2025) inserire il nuovo valore della dotazione organica dalla Tab. 1-bis</t>
  </si>
  <si>
    <r>
      <rPr>
        <b/>
        <sz val="14"/>
        <color theme="5"/>
        <rFont val="Times New Roman"/>
        <family val="1"/>
      </rPr>
      <t>(3)</t>
    </r>
    <r>
      <rPr>
        <sz val="14"/>
        <color theme="5"/>
        <rFont val="Times New Roman"/>
        <family val="1"/>
      </rPr>
      <t xml:space="preserve"> </t>
    </r>
    <r>
      <rPr>
        <sz val="14"/>
        <rFont val="Times New Roman"/>
        <family val="1"/>
      </rPr>
      <t>se si intendono istituire posizioni di elevate professionalità, occorre inserire il valore della retribuzione di posizione variabile e risultato e aggiungere gli oneri riflessi a carico amministrazione, avendo cura di assicurare l'invarianza della spesa potenziale massima mediante corrispondenti riduzioni (in valore) di altre posizioni. Si veda https://www.aranagenzia.it/comunicati/12999-ccnl-comparto-funzioni-centrali-9-maggio-2022-orientamenti-applicativi.html</t>
    </r>
  </si>
  <si>
    <r>
      <rPr>
        <b/>
        <sz val="14"/>
        <color theme="5"/>
        <rFont val="Times New Roman"/>
        <family val="1"/>
      </rPr>
      <t xml:space="preserve">(4) </t>
    </r>
    <r>
      <rPr>
        <sz val="14"/>
        <rFont val="Times New Roman"/>
        <family val="1"/>
      </rPr>
      <t xml:space="preserve"> compilare il campo della retribuzione di posizione variabile e di risultato e aggiungere gli oneri riflessi a carico amministrazione</t>
    </r>
  </si>
  <si>
    <t>L’art. 3, comma 1, lett. c) del decreto-legge 14 marzo 2025, n. 25, convertito con modificazioni dalla Legge 9 maggio 2025, n. 69 recante "Disposizioni urgenti in materia di reclutamento e funzionalità delle pubbliche amministrazioni" definisce il nuovo comma 2-bis dell’art. 30 del decreto legislativo 165 del 2001, disponendo che, a decorrere dal 2026, le amministrazioni - ad eccezione della Presidenza del Consiglio dei ministri, degli enti locali con un numero di dipendenti a tempo indeterminato non superiore a 50, dell'Agenzia per la rappresentanza negoziale delle pubbliche amministrazioni (ARAN) e delle aziende e degli enti del Servizio sanitario nazionale - destinano alle procedure di mobilità una percentuale non inferiore al 15% della facoltà assunzionali, nel caso in cui il piano assunzionale preveda un numero di assunzioni pari o superiori a 10 unità di personale. Le posizioni eventualmente non coperte all’esito delle predette procedure sono destinate ai concorsi. 
Come misura di carattere sanzionatorio, nel caso non vengano attivate le procedure di mobilità entro l’anno di riferimento, «le facoltà assunzionali autorizzate per l’anno successivo sono ridotte del 15%, con conseguente adeguamento della dotazione organica, e i comandi in essere presso l’amministrazione cessano allo scadere del termine di sei mesi dall’avvio delle procedure concorsuali e non possono essere riattivati per diciotto mesi, nemmeno per il personale diverso da quello cessato».</t>
  </si>
  <si>
    <r>
      <t xml:space="preserve">Altra voce retributiva fondamentale 13 mensilità </t>
    </r>
    <r>
      <rPr>
        <b/>
        <sz val="14"/>
        <color theme="5"/>
        <rFont val="Times New Roman"/>
        <family val="1"/>
      </rPr>
      <t>(1)</t>
    </r>
  </si>
  <si>
    <t>RIEPILOGO ASSUNZIONI EFFETTUATE NEL 2025</t>
  </si>
  <si>
    <t xml:space="preserve"> (A)-(C) Budget 2026 TOTALE Dir. I fascia</t>
  </si>
  <si>
    <t>BUDGET 2028 con riduzione comma 832 art. 1 L. 207/2024</t>
  </si>
  <si>
    <t xml:space="preserve">DETTAGLIO RIMODULAZIONI DA EFFETTUARE NELL'ANNO 2026 SU DPCM GIA' AUTORIZZATI </t>
  </si>
  <si>
    <r>
      <t xml:space="preserve">ASSUNZIONI NEL 2026 SU </t>
    </r>
    <r>
      <rPr>
        <b/>
        <u/>
        <sz val="12"/>
        <color theme="1"/>
        <rFont val="Times New Roman"/>
        <family val="1"/>
      </rPr>
      <t>RIMODULAZIONE</t>
    </r>
    <r>
      <rPr>
        <b/>
        <sz val="12"/>
        <color theme="1"/>
        <rFont val="Times New Roman"/>
        <family val="1"/>
      </rPr>
      <t xml:space="preserve"> DPCM GIA' AUTORIZZATI</t>
    </r>
  </si>
  <si>
    <t>Assunzioni da rimodulazioni su DPCM già autorizzati</t>
  </si>
  <si>
    <t>Progressioni tra le aree da rimodulazione
su DPCM già autorizzati</t>
  </si>
  <si>
    <t>Assunzioni su rimodulazioni d.P.C.M già autorizzati</t>
  </si>
  <si>
    <t>(indicare la richiesta di rimodulazione e le unità richieste sul dPCM già autorizzato)</t>
  </si>
  <si>
    <r>
      <rPr>
        <b/>
        <sz val="14"/>
        <color theme="5"/>
        <rFont val="Times New Roman"/>
        <family val="1"/>
      </rPr>
      <t>(3)</t>
    </r>
    <r>
      <rPr>
        <sz val="14"/>
        <rFont val="Times New Roman"/>
        <family val="1"/>
      </rPr>
      <t xml:space="preserve"> Indicare le unità sul budget 2026 coerenti con la programmazione indicata in tabella "4.1 Bandire e assumere 2026".</t>
    </r>
  </si>
  <si>
    <r>
      <rPr>
        <b/>
        <sz val="14"/>
        <color theme="5"/>
        <rFont val="Times New Roman"/>
        <family val="1"/>
      </rPr>
      <t>(4)</t>
    </r>
    <r>
      <rPr>
        <sz val="14"/>
        <rFont val="Times New Roman"/>
        <family val="1"/>
      </rPr>
      <t xml:space="preserve"> Indicare le unità già autorizzata da d.P.C.M. che si prevede di assumere nell'anno di riferimento</t>
    </r>
  </si>
  <si>
    <r>
      <t xml:space="preserve">Unità da assumere su rimodulazioni d.P.C.M già autorizzati </t>
    </r>
    <r>
      <rPr>
        <sz val="14"/>
        <color rgb="FF000000"/>
        <rFont val="Times New Roman"/>
        <family val="1"/>
      </rPr>
      <t xml:space="preserve">(con dettaglio in calce alla tabella)       </t>
    </r>
    <r>
      <rPr>
        <b/>
        <sz val="14"/>
        <color theme="5"/>
        <rFont val="Times New Roman"/>
        <family val="1"/>
      </rPr>
      <t xml:space="preserve"> (6)       </t>
    </r>
  </si>
  <si>
    <r>
      <t xml:space="preserve">EP (PV) </t>
    </r>
    <r>
      <rPr>
        <b/>
        <sz val="14"/>
        <color theme="5"/>
        <rFont val="Times New Roman"/>
        <family val="1"/>
      </rPr>
      <t>(7)</t>
    </r>
  </si>
  <si>
    <r>
      <rPr>
        <b/>
        <sz val="14"/>
        <color theme="5"/>
        <rFont val="Times New Roman"/>
        <family val="1"/>
      </rPr>
      <t>(7)</t>
    </r>
    <r>
      <rPr>
        <sz val="14"/>
        <rFont val="Times New Roman"/>
        <family val="1"/>
      </rPr>
      <t xml:space="preserve"> Calcolare il differenziale tra la retribuzione pro capite lordo stato di un EP e di un Funzionario</t>
    </r>
  </si>
  <si>
    <r>
      <rPr>
        <b/>
        <sz val="14"/>
        <color theme="5"/>
        <rFont val="Times New Roman"/>
        <family val="1"/>
      </rPr>
      <t>(6)</t>
    </r>
    <r>
      <rPr>
        <sz val="14"/>
        <rFont val="Times New Roman"/>
        <family val="1"/>
      </rPr>
      <t xml:space="preserve"> Indicare le unità che si intende richiedere mediante richiesta di rimodulazione su d.P.C.M. già autorizzati</t>
    </r>
  </si>
  <si>
    <r>
      <t xml:space="preserve">Unità da assumere su rimodulazioni d.P.C.M già autorizzati - Valore Indicato nella Tab. 4 (con dettaglio delle assunzioni in calce alla tabella)             </t>
    </r>
    <r>
      <rPr>
        <b/>
        <sz val="14"/>
        <color theme="5"/>
        <rFont val="Times New Roman"/>
        <family val="1"/>
      </rPr>
      <t xml:space="preserve">   (6)       </t>
    </r>
  </si>
  <si>
    <t xml:space="preserve">DETTAGLIO RIMODULAZIONI DA EFFETTUARE NELL'ANNO 2027 SU DPCM GIA' AUTORIZZATI </t>
  </si>
  <si>
    <t xml:space="preserve">DETTAGLIO RIMODULAZIONI DA EFFETTUARE NELL'ANNO 2028 SU DPCM GIA' AUTORIZZATI </t>
  </si>
  <si>
    <t>VALORE FINANZIARIO RIMODULAZIONI SU DPCM GIA' AUTORIZZATO NEL 2026</t>
  </si>
  <si>
    <t>PROFESSIONISTI E     MEDICI EPNE</t>
  </si>
  <si>
    <t>MEDICO II LIV.-tempo pieno</t>
  </si>
  <si>
    <t>MEDICO I LIV.-tempo pieno</t>
  </si>
  <si>
    <t>MEDICO II LIV.- tempo definito</t>
  </si>
  <si>
    <t>MEDICO I LIV.-tempo definito</t>
  </si>
  <si>
    <t xml:space="preserve">PROFESSIONISTI II LIV. </t>
  </si>
  <si>
    <t xml:space="preserve">PROFESSIONISTI I LIV. </t>
  </si>
  <si>
    <t>TOTALE Dir. II fascia+Medici e prof.sti + Aree</t>
  </si>
  <si>
    <t>D) Dir. II fascia+Medici e prof.sti + Aree</t>
  </si>
  <si>
    <t>(B)-(D) Budget 2026 TOTALE Dir. II fascia+Medici e prof.sti + Aree</t>
  </si>
  <si>
    <r>
      <t xml:space="preserve">Totale  comandati out </t>
    </r>
    <r>
      <rPr>
        <b/>
        <sz val="14"/>
        <color theme="5"/>
        <rFont val="Times New Roman"/>
        <family val="1"/>
      </rPr>
      <t xml:space="preserve">(1)   </t>
    </r>
  </si>
  <si>
    <t>(B)-(D) Budget 2027 TOTALE Dir. II fascia+Medici e prof.sti + Aree</t>
  </si>
  <si>
    <t>(B)-(D) Budget 2028 TOTALE Dir. II fascia+Medici e prof.sti + Aree</t>
  </si>
  <si>
    <t xml:space="preserve">Stipendio CCNL 2022-2024 (13 mesi)      </t>
  </si>
  <si>
    <t>Medici e Professionisti</t>
  </si>
  <si>
    <t>Assunzioni su BUDGET 2026 (cessazioni 2025) - Dir. II fascia+Medici e prof.sti + Aree</t>
  </si>
  <si>
    <t>Assunzioni su BUDGET 2027 (cessazioni 2026) - Dir. II fascia+Medici e prof.sti + Aree</t>
  </si>
  <si>
    <t>Assunzioni su BUDGET 2028 (cessazioni 2027) - Dir. II fascia+Medici e prof.sti + Aree</t>
  </si>
  <si>
    <t>Professionisti e medici EPNE</t>
  </si>
  <si>
    <t>Altra voce retributiva fondamentale 13 mensilità</t>
  </si>
  <si>
    <t>TOTALE ONERE COMANDATI OUT</t>
  </si>
  <si>
    <t>* Per la compilazione di questa tabella riassuntiva, si forniscono alcuni criteri da seguire attentamente. Per il calcolo delle vacanze in organico devono essere considerate esclusivamente le cessazioni effettivamente maturate e consolidate entro il 31 dicembre dell’anno precedente rispetto al periodo di programmazione. Per il Piano Triennale di Fabbisogno del Personale (PTFP) 2026-2028, si farà riferimento alle cessazioni registrate al 31 dicembre 2025, come indicato nello schema tipo allegato al D.M. n. 132 del 30 giugno 2022.
Le previsioni di cessazioni future, che avvengono dopo il primo anno di riferimento o in quelli successivi, non possono essere incluse nel calcolo della dotazione organica attuale. 
Tuttavia, su espressa richiesta assunzionale da parte dell’amministrazione, tali cessazioni potranno essere utilizzate per l'autorizzare solo a bandire di procedure concorsuali (Tab. 4.5).
I posti derivanti da procedure di progressione tra le aree devono essere considerati vacanti solo dopo il completamento della procedura. Ad esempio, una cessazione interna avvenuta nel corso del 2025 andrà conteggiata solo a partire dal 2026.</t>
  </si>
  <si>
    <t>Budget anno 2026 Dir. II fascia+Medici e prof.sti + Aree</t>
  </si>
  <si>
    <r>
      <rPr>
        <b/>
        <sz val="14"/>
        <color theme="5"/>
        <rFont val="Times New Roman"/>
        <family val="1"/>
      </rPr>
      <t>(6)</t>
    </r>
    <r>
      <rPr>
        <sz val="14"/>
        <rFont val="Times New Roman"/>
        <family val="1"/>
      </rPr>
      <t xml:space="preserve"> Indicare le unità che si intende richiedere mediante richiesta di rimodulazione su d.P.C.M. già autorizzati. </t>
    </r>
    <r>
      <rPr>
        <b/>
        <sz val="14"/>
        <rFont val="Times New Roman"/>
        <family val="1"/>
      </rPr>
      <t>Ai sensi di quanto previsto dall'art. 35, comma 4, del d.lgs. 165/2001 le uniche richieste di rimodulazione accoglibili sono quelle relative al budget autorizzati da risparmi cessazioni 2024- budget 2025.</t>
    </r>
  </si>
  <si>
    <r>
      <rPr>
        <b/>
        <sz val="14"/>
        <color theme="5"/>
        <rFont val="Times New Roman"/>
        <family val="1"/>
      </rPr>
      <t>(2)</t>
    </r>
    <r>
      <rPr>
        <sz val="14"/>
        <rFont val="Times New Roman"/>
        <family val="1"/>
      </rPr>
      <t xml:space="preserve"> Indicare il budget di cui si chiede l'autorizzazione</t>
    </r>
  </si>
  <si>
    <t>Unità da assumere       2027 con concorso</t>
  </si>
  <si>
    <t xml:space="preserve">Tab. 4.5 - Autorizzazione solo a bandire </t>
  </si>
  <si>
    <t>Progressioni tra le aree straordinarie previste dal CCNL su Monte Salari 2018</t>
  </si>
  <si>
    <r>
      <rPr>
        <b/>
        <sz val="14"/>
        <color theme="5"/>
        <rFont val="Times New Roman"/>
        <family val="1"/>
      </rPr>
      <t>(4)</t>
    </r>
    <r>
      <rPr>
        <sz val="14"/>
        <rFont val="Times New Roman"/>
        <family val="1"/>
      </rPr>
      <t xml:space="preserve"> Indicare le unità già autorizzate da d.P.C.M. che si prevede di assumere nell'anno di riferimento.</t>
    </r>
  </si>
  <si>
    <r>
      <rPr>
        <b/>
        <sz val="14"/>
        <color theme="5"/>
        <rFont val="Times New Roman"/>
        <family val="1"/>
      </rPr>
      <t>(4)</t>
    </r>
    <r>
      <rPr>
        <sz val="14"/>
        <rFont val="Times New Roman"/>
        <family val="1"/>
      </rPr>
      <t xml:space="preserve"> Indicare le unità già autorizzata da d.P.C.M. che si prevede di assumere nell'anno di riferimento.</t>
    </r>
  </si>
  <si>
    <t xml:space="preserve"> PRESENTI DI RUOLO AL 31.12.2025</t>
  </si>
  <si>
    <t xml:space="preserve"> COMANDATI OUT AL 31.12.2025</t>
  </si>
  <si>
    <r>
      <rPr>
        <b/>
        <sz val="14"/>
        <color theme="5"/>
        <rFont val="Calibri"/>
        <family val="2"/>
        <scheme val="minor"/>
      </rPr>
      <t xml:space="preserve">(1) </t>
    </r>
    <r>
      <rPr>
        <b/>
        <sz val="14"/>
        <color theme="1"/>
        <rFont val="Calibri"/>
        <family val="2"/>
        <scheme val="minor"/>
      </rPr>
      <t>Nel caso in cui l'Amministrazione abbia ridotto la dotazione organica per destinare facoltà assunzionali all'incremento del trattamento accessorio, ai sensi comma 832 della Legge 204 del 2024, riportare la dotazione organica indicata in Tabella 1 bis</t>
    </r>
  </si>
  <si>
    <t>* Ai sensi di quanto previsto dall'art. 35, comma 4, del d.lgs. 165 del 2001 le uniche richieste di rimodulazione accoglibili sono quelle relative al budget autorizzati da risparmi cessazioni 2024- budget 2025.</t>
  </si>
  <si>
    <r>
      <t>Budget  anno 2026 Dir II fascia+ Medici e prof.sti  + Aree</t>
    </r>
    <r>
      <rPr>
        <b/>
        <sz val="14"/>
        <color theme="5"/>
        <rFont val="Times New Roman"/>
        <family val="1"/>
      </rPr>
      <t xml:space="preserve"> (2)</t>
    </r>
  </si>
  <si>
    <r>
      <t>Budget  anno 2027 Dir II fascia+Medici e prof.sti  + Aree</t>
    </r>
    <r>
      <rPr>
        <b/>
        <sz val="14"/>
        <color theme="5"/>
        <rFont val="Times New Roman"/>
        <family val="1"/>
      </rPr>
      <t xml:space="preserve"> (2)</t>
    </r>
  </si>
  <si>
    <r>
      <t>Budget  anno 2028 Dir II fascia+ Medici e prof.sti  + Aree</t>
    </r>
    <r>
      <rPr>
        <b/>
        <sz val="14"/>
        <color theme="5"/>
        <rFont val="Times New Roman"/>
        <family val="1"/>
      </rPr>
      <t xml:space="preserve"> (2)</t>
    </r>
  </si>
  <si>
    <t>legge n. 44/2023</t>
  </si>
  <si>
    <t>n. 1 medico di primo livello (procedura concorsuale regolarmente conclusa; l’unico candidato risultato idoneo ha successivamente comunicato la propria rinuncia)</t>
  </si>
  <si>
    <t>Scorrimento graduatorie</t>
  </si>
  <si>
    <t xml:space="preserve">decreto-legge 22 aprile 2023, n. 44- legge di conversione 21 giugno 2023, n. 74 </t>
  </si>
  <si>
    <t>Concorso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</si>
</sst>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 _€_-;_-@_-"/>
    <numFmt numFmtId="166" formatCode="_-* #,##0.00_-;\-* #,##0.00_-;_-* \-??_-;_-@_-"/>
    <numFmt numFmtId="167" formatCode="#,##0.00_ ;\-#,##0.00\ "/>
    <numFmt numFmtId="168" formatCode="0.0"/>
    <numFmt numFmtId="169" formatCode="_-* #,##0_-;\-* #,##0_-;_-* &quot;-&quot;??_-;_-@_-"/>
    <numFmt numFmtId="170" formatCode="#,##0_ ;\-#,##0\ "/>
  </numFmts>
  <fonts count="62" x14ac:knownFonts="1">
    <font>
      <sz val="11"/>
      <color theme="1"/>
      <name val="Calibri"/>
      <family val="2"/>
      <scheme val="minor"/>
    </font>
    <font>
      <sz val="10"/>
      <name val="Arial"/>
      <family val="2"/>
    </font>
    <font>
      <b/>
      <sz val="12"/>
      <name val="Times New Roman"/>
      <family val="1"/>
    </font>
    <font>
      <sz val="12"/>
      <name val="Times New Roman"/>
      <family val="1"/>
    </font>
    <font>
      <sz val="11"/>
      <color indexed="8"/>
      <name val="Calibri"/>
      <family val="2"/>
      <charset val="1"/>
    </font>
    <font>
      <sz val="12"/>
      <color indexed="8"/>
      <name val="Times New Roman"/>
      <family val="1"/>
    </font>
    <font>
      <b/>
      <i/>
      <sz val="12"/>
      <color indexed="8"/>
      <name val="Times New Roman"/>
      <family val="1"/>
    </font>
    <font>
      <b/>
      <sz val="12"/>
      <color indexed="8"/>
      <name val="Times New Roman"/>
      <family val="1"/>
    </font>
    <font>
      <i/>
      <sz val="12"/>
      <color indexed="8"/>
      <name val="Times New Roman"/>
      <family val="1"/>
    </font>
    <font>
      <b/>
      <sz val="10"/>
      <name val="Times New Roman"/>
      <family val="1"/>
    </font>
    <font>
      <b/>
      <sz val="12"/>
      <color rgb="FFFF0000"/>
      <name val="Times New Roman"/>
      <family val="1"/>
    </font>
    <font>
      <b/>
      <sz val="12"/>
      <name val="Arial"/>
      <family val="2"/>
    </font>
    <font>
      <sz val="12"/>
      <color indexed="8"/>
      <name val="Calibri"/>
      <family val="2"/>
      <charset val="1"/>
    </font>
    <font>
      <sz val="10"/>
      <name val="Times New Roman"/>
      <family val="1"/>
    </font>
    <font>
      <sz val="18"/>
      <name val="Times New Roman"/>
      <family val="1"/>
    </font>
    <font>
      <b/>
      <sz val="12"/>
      <color indexed="8"/>
      <name val="Calibri"/>
      <family val="2"/>
      <charset val="1"/>
    </font>
    <font>
      <b/>
      <sz val="14"/>
      <color indexed="8"/>
      <name val="Times New Roman"/>
      <family val="1"/>
    </font>
    <font>
      <b/>
      <sz val="16"/>
      <color indexed="8"/>
      <name val="Times New Roman"/>
      <family val="1"/>
    </font>
    <font>
      <sz val="14"/>
      <color indexed="8"/>
      <name val="Times New Roman"/>
      <family val="1"/>
    </font>
    <font>
      <b/>
      <sz val="12"/>
      <color theme="5"/>
      <name val="Times New Roman"/>
      <family val="1"/>
    </font>
    <font>
      <b/>
      <sz val="10"/>
      <color theme="5"/>
      <name val="Times New Roman"/>
      <family val="1"/>
    </font>
    <font>
      <b/>
      <sz val="12"/>
      <color theme="5"/>
      <name val="Calibri"/>
      <family val="2"/>
    </font>
    <font>
      <sz val="12"/>
      <color indexed="8"/>
      <name val="Calibri"/>
      <family val="2"/>
    </font>
    <font>
      <b/>
      <sz val="14"/>
      <name val="Times New Roman"/>
      <family val="1"/>
    </font>
    <font>
      <sz val="14"/>
      <name val="Times New Roman"/>
      <family val="1"/>
    </font>
    <font>
      <b/>
      <i/>
      <sz val="14"/>
      <color indexed="8"/>
      <name val="Times New Roman"/>
      <family val="1"/>
    </font>
    <font>
      <b/>
      <sz val="14"/>
      <color theme="5"/>
      <name val="Times New Roman"/>
      <family val="1"/>
    </font>
    <font>
      <sz val="14"/>
      <color theme="5"/>
      <name val="Times New Roman"/>
      <family val="1"/>
    </font>
    <font>
      <strike/>
      <sz val="14"/>
      <color indexed="8"/>
      <name val="Times New Roman"/>
      <family val="1"/>
    </font>
    <font>
      <b/>
      <sz val="14"/>
      <color rgb="FFFF0000"/>
      <name val="Times New Roman"/>
      <family val="1"/>
    </font>
    <font>
      <sz val="14"/>
      <color theme="1"/>
      <name val="Calibri"/>
      <family val="2"/>
      <scheme val="minor"/>
    </font>
    <font>
      <b/>
      <sz val="14"/>
      <color indexed="10"/>
      <name val="Times New Roman"/>
      <family val="1"/>
    </font>
    <font>
      <sz val="11"/>
      <color theme="1"/>
      <name val="Calibri"/>
      <family val="2"/>
      <scheme val="minor"/>
    </font>
    <font>
      <b/>
      <sz val="16"/>
      <color rgb="FFC00000"/>
      <name val="Times New Roman"/>
      <family val="1"/>
    </font>
    <font>
      <b/>
      <sz val="18"/>
      <color rgb="FFC00000"/>
      <name val="Times New Roman"/>
      <family val="1"/>
    </font>
    <font>
      <b/>
      <sz val="11"/>
      <color theme="1"/>
      <name val="Calibri"/>
      <family val="2"/>
      <scheme val="minor"/>
    </font>
    <font>
      <b/>
      <sz val="12"/>
      <color theme="1"/>
      <name val="Times New Roman"/>
      <family val="1"/>
    </font>
    <font>
      <b/>
      <sz val="10"/>
      <color theme="1"/>
      <name val="Times New Roman"/>
      <family val="1"/>
    </font>
    <font>
      <b/>
      <sz val="11"/>
      <name val="Times New Roman"/>
      <family val="1"/>
    </font>
    <font>
      <b/>
      <sz val="11"/>
      <color theme="1"/>
      <name val="Times New Roman"/>
      <family val="1"/>
    </font>
    <font>
      <b/>
      <sz val="11"/>
      <color indexed="8"/>
      <name val="Times New Roman"/>
      <family val="1"/>
    </font>
    <font>
      <sz val="11"/>
      <name val="Times New Roman"/>
      <family val="1"/>
    </font>
    <font>
      <sz val="11"/>
      <color theme="1"/>
      <name val="Times New Roman"/>
      <family val="1"/>
    </font>
    <font>
      <b/>
      <sz val="10"/>
      <color rgb="FFFF0000"/>
      <name val="Times New Roman"/>
      <family val="1"/>
    </font>
    <font>
      <b/>
      <sz val="14"/>
      <color theme="1"/>
      <name val="Times New Roman"/>
      <family val="1"/>
    </font>
    <font>
      <b/>
      <sz val="10"/>
      <color theme="1"/>
      <name val="Arial"/>
      <family val="2"/>
    </font>
    <font>
      <b/>
      <sz val="10"/>
      <color theme="1"/>
      <name val="Calibri"/>
      <family val="2"/>
    </font>
    <font>
      <i/>
      <sz val="12"/>
      <name val="Times New Roman"/>
      <family val="1"/>
    </font>
    <font>
      <b/>
      <sz val="18"/>
      <name val="Times New Roman"/>
      <family val="1"/>
    </font>
    <font>
      <b/>
      <sz val="16"/>
      <color rgb="FF000000"/>
      <name val="Times New Roman"/>
      <family val="1"/>
    </font>
    <font>
      <b/>
      <sz val="12"/>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0"/>
      <name val="Calibri"/>
      <family val="2"/>
      <scheme val="minor"/>
    </font>
    <font>
      <b/>
      <sz val="14"/>
      <color theme="5"/>
      <name val="Calibri"/>
      <family val="2"/>
      <scheme val="minor"/>
    </font>
    <font>
      <sz val="14"/>
      <color rgb="FF000000"/>
      <name val="Times New Roman"/>
      <family val="1"/>
    </font>
    <font>
      <sz val="14"/>
      <color indexed="8"/>
      <name val="Calibri"/>
      <family val="2"/>
      <charset val="1"/>
    </font>
    <font>
      <b/>
      <i/>
      <sz val="16"/>
      <color rgb="FFC00000"/>
      <name val="Times New Roman"/>
      <family val="1"/>
    </font>
    <font>
      <b/>
      <sz val="15"/>
      <color rgb="FFFF0000"/>
      <name val="Barlow Condensed"/>
    </font>
    <font>
      <b/>
      <u/>
      <sz val="12"/>
      <color theme="1"/>
      <name val="Times New Roman"/>
      <family val="1"/>
    </font>
    <font>
      <b/>
      <sz val="14"/>
      <name val="Arial"/>
      <family val="2"/>
    </font>
  </fonts>
  <fills count="27">
    <fill>
      <patternFill patternType="none"/>
    </fill>
    <fill>
      <patternFill patternType="gray125"/>
    </fill>
    <fill>
      <patternFill patternType="solid">
        <fgColor indexed="9"/>
        <bgColor indexed="26"/>
      </patternFill>
    </fill>
    <fill>
      <patternFill patternType="solid">
        <fgColor rgb="FFFFC000"/>
        <bgColor indexed="64"/>
      </patternFill>
    </fill>
    <fill>
      <patternFill patternType="solid">
        <fgColor rgb="FF92D050"/>
        <bgColor indexed="64"/>
      </patternFill>
    </fill>
    <fill>
      <patternFill patternType="solid">
        <fgColor indexed="56"/>
        <bgColor indexed="62"/>
      </patternFill>
    </fill>
    <fill>
      <patternFill patternType="solid">
        <fgColor theme="2" tint="-9.9978637043366805E-2"/>
        <bgColor indexed="23"/>
      </patternFill>
    </fill>
    <fill>
      <patternFill patternType="solid">
        <fgColor theme="9"/>
        <bgColor indexed="64"/>
      </patternFill>
    </fill>
    <fill>
      <patternFill patternType="solid">
        <fgColor theme="1" tint="0.499984740745262"/>
        <bgColor indexed="64"/>
      </patternFill>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002060"/>
        <bgColor indexed="62"/>
      </patternFill>
    </fill>
    <fill>
      <patternFill patternType="solid">
        <fgColor theme="0"/>
        <bgColor indexed="62"/>
      </patternFill>
    </fill>
    <fill>
      <patternFill patternType="solid">
        <fgColor theme="4" tint="-0.499984740745262"/>
        <bgColor indexed="62"/>
      </patternFill>
    </fill>
    <fill>
      <patternFill patternType="solid">
        <fgColor theme="6" tint="-0.249977111117893"/>
        <bgColor indexed="64"/>
      </patternFill>
    </fill>
    <fill>
      <patternFill patternType="solid">
        <fgColor theme="5" tint="0.79998168889431442"/>
        <bgColor indexed="64"/>
      </patternFill>
    </fill>
    <fill>
      <patternFill patternType="solid">
        <fgColor theme="4" tint="-0.499984740745262"/>
        <bgColor indexed="23"/>
      </patternFill>
    </fill>
    <fill>
      <patternFill patternType="solid">
        <fgColor theme="4"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rgb="FF002060"/>
        <bgColor indexed="64"/>
      </patternFill>
    </fill>
  </fills>
  <borders count="1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theme="5" tint="-0.24994659260841701"/>
      </left>
      <right/>
      <top style="thick">
        <color theme="5" tint="-0.24994659260841701"/>
      </top>
      <bottom style="thin">
        <color indexed="64"/>
      </bottom>
      <diagonal/>
    </border>
    <border>
      <left style="thin">
        <color indexed="64"/>
      </left>
      <right style="thick">
        <color theme="5" tint="-0.24994659260841701"/>
      </right>
      <top style="thick">
        <color theme="5" tint="-0.24994659260841701"/>
      </top>
      <bottom style="thin">
        <color indexed="64"/>
      </bottom>
      <diagonal/>
    </border>
    <border>
      <left style="thick">
        <color theme="5" tint="-0.24994659260841701"/>
      </left>
      <right style="thin">
        <color indexed="64"/>
      </right>
      <top style="thin">
        <color indexed="64"/>
      </top>
      <bottom style="thin">
        <color indexed="64"/>
      </bottom>
      <diagonal/>
    </border>
    <border>
      <left style="thin">
        <color indexed="64"/>
      </left>
      <right style="thick">
        <color theme="5" tint="-0.24994659260841701"/>
      </right>
      <top style="thin">
        <color indexed="64"/>
      </top>
      <bottom style="thin">
        <color indexed="64"/>
      </bottom>
      <diagonal/>
    </border>
    <border>
      <left style="thin">
        <color indexed="8"/>
      </left>
      <right/>
      <top style="thin">
        <color indexed="64"/>
      </top>
      <bottom style="thin">
        <color indexed="64"/>
      </bottom>
      <diagonal/>
    </border>
    <border>
      <left/>
      <right style="thick">
        <color theme="5" tint="-0.24994659260841701"/>
      </right>
      <top style="thin">
        <color indexed="64"/>
      </top>
      <bottom style="thin">
        <color indexed="64"/>
      </bottom>
      <diagonal/>
    </border>
    <border>
      <left style="thick">
        <color theme="5" tint="-0.24994659260841701"/>
      </left>
      <right style="thin">
        <color indexed="64"/>
      </right>
      <top style="thin">
        <color indexed="64"/>
      </top>
      <bottom style="thick">
        <color theme="5" tint="-0.24994659260841701"/>
      </bottom>
      <diagonal/>
    </border>
    <border>
      <left style="thin">
        <color indexed="64"/>
      </left>
      <right style="thin">
        <color indexed="64"/>
      </right>
      <top style="thin">
        <color indexed="64"/>
      </top>
      <bottom style="thick">
        <color theme="5" tint="-0.24994659260841701"/>
      </bottom>
      <diagonal/>
    </border>
    <border>
      <left style="thin">
        <color indexed="64"/>
      </left>
      <right style="thick">
        <color theme="5" tint="-0.24994659260841701"/>
      </right>
      <top style="thin">
        <color indexed="64"/>
      </top>
      <bottom style="thick">
        <color theme="5" tint="-0.24994659260841701"/>
      </bottom>
      <diagonal/>
    </border>
    <border>
      <left style="thin">
        <color indexed="8"/>
      </left>
      <right style="thin">
        <color indexed="64"/>
      </right>
      <top style="thin">
        <color indexed="64"/>
      </top>
      <bottom/>
      <diagonal/>
    </border>
    <border>
      <left style="thin">
        <color indexed="64"/>
      </left>
      <right style="thin">
        <color indexed="64"/>
      </right>
      <top style="thick">
        <color theme="5" tint="-0.24994659260841701"/>
      </top>
      <bottom style="thin">
        <color indexed="64"/>
      </bottom>
      <diagonal/>
    </border>
    <border>
      <left style="thick">
        <color theme="5" tint="-0.24994659260841701"/>
      </left>
      <right style="thin">
        <color indexed="64"/>
      </right>
      <top/>
      <bottom style="thin">
        <color indexed="64"/>
      </bottom>
      <diagonal/>
    </border>
    <border>
      <left style="thin">
        <color indexed="64"/>
      </left>
      <right style="thick">
        <color theme="5" tint="-0.24994659260841701"/>
      </right>
      <top/>
      <bottom style="thin">
        <color indexed="64"/>
      </bottom>
      <diagonal/>
    </border>
    <border>
      <left style="thick">
        <color theme="5" tint="-0.24994659260841701"/>
      </left>
      <right/>
      <top/>
      <bottom/>
      <diagonal/>
    </border>
    <border>
      <left style="thin">
        <color indexed="64"/>
      </left>
      <right style="thick">
        <color theme="5" tint="-0.24994659260841701"/>
      </right>
      <top style="thin">
        <color indexed="64"/>
      </top>
      <bottom/>
      <diagonal/>
    </border>
    <border>
      <left style="thick">
        <color theme="5" tint="-0.24994659260841701"/>
      </left>
      <right/>
      <top style="thin">
        <color indexed="64"/>
      </top>
      <bottom/>
      <diagonal/>
    </border>
    <border>
      <left/>
      <right style="thick">
        <color theme="5" tint="-0.24994659260841701"/>
      </right>
      <top style="thin">
        <color indexed="64"/>
      </top>
      <bottom/>
      <diagonal/>
    </border>
    <border>
      <left/>
      <right style="thick">
        <color theme="5" tint="-0.24994659260841701"/>
      </right>
      <top/>
      <bottom/>
      <diagonal/>
    </border>
    <border>
      <left/>
      <right style="thin">
        <color indexed="64"/>
      </right>
      <top style="thin">
        <color indexed="8"/>
      </top>
      <bottom style="thin">
        <color indexed="64"/>
      </bottom>
      <diagonal/>
    </border>
    <border>
      <left/>
      <right style="thick">
        <color theme="5" tint="-0.24994659260841701"/>
      </right>
      <top style="thick">
        <color theme="5" tint="-0.24994659260841701"/>
      </top>
      <bottom style="thin">
        <color indexed="64"/>
      </bottom>
      <diagonal/>
    </border>
    <border>
      <left style="thick">
        <color theme="5" tint="-0.24994659260841701"/>
      </left>
      <right/>
      <top style="thin">
        <color indexed="64"/>
      </top>
      <bottom style="thin">
        <color indexed="64"/>
      </bottom>
      <diagonal/>
    </border>
    <border>
      <left style="thick">
        <color theme="5" tint="-0.24994659260841701"/>
      </left>
      <right/>
      <top style="thick">
        <color theme="5" tint="-0.24994659260841701"/>
      </top>
      <bottom/>
      <diagonal/>
    </border>
    <border>
      <left/>
      <right style="thick">
        <color theme="5" tint="-0.24994659260841701"/>
      </right>
      <top style="thick">
        <color theme="5" tint="-0.24994659260841701"/>
      </top>
      <bottom/>
      <diagonal/>
    </border>
    <border>
      <left style="thick">
        <color theme="5"/>
      </left>
      <right style="thin">
        <color indexed="64"/>
      </right>
      <top style="thick">
        <color theme="5"/>
      </top>
      <bottom style="thin">
        <color indexed="64"/>
      </bottom>
      <diagonal/>
    </border>
    <border>
      <left style="thick">
        <color theme="5"/>
      </left>
      <right style="thin">
        <color indexed="64"/>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top style="thick">
        <color theme="5"/>
      </top>
      <bottom style="thin">
        <color indexed="64"/>
      </bottom>
      <diagonal/>
    </border>
    <border>
      <left style="thin">
        <color indexed="64"/>
      </left>
      <right/>
      <top style="thin">
        <color indexed="64"/>
      </top>
      <bottom style="thick">
        <color theme="5"/>
      </bottom>
      <diagonal/>
    </border>
    <border>
      <left style="thick">
        <color theme="5" tint="-0.24994659260841701"/>
      </left>
      <right style="thick">
        <color theme="5" tint="-0.24994659260841701"/>
      </right>
      <top style="thick">
        <color theme="5" tint="-0.24994659260841701"/>
      </top>
      <bottom style="thin">
        <color indexed="64"/>
      </bottom>
      <diagonal/>
    </border>
    <border>
      <left style="thick">
        <color theme="5" tint="-0.24994659260841701"/>
      </left>
      <right style="thick">
        <color theme="5" tint="-0.24994659260841701"/>
      </right>
      <top style="thin">
        <color indexed="64"/>
      </top>
      <bottom style="thin">
        <color indexed="64"/>
      </bottom>
      <diagonal/>
    </border>
    <border>
      <left style="thick">
        <color theme="5" tint="-0.24994659260841701"/>
      </left>
      <right style="thick">
        <color theme="5" tint="-0.24994659260841701"/>
      </right>
      <top style="thin">
        <color indexed="64"/>
      </top>
      <bottom style="thick">
        <color theme="5" tint="-0.24994659260841701"/>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style="medium">
        <color theme="0"/>
      </left>
      <right style="medium">
        <color theme="0"/>
      </right>
      <top style="medium">
        <color theme="0"/>
      </top>
      <bottom/>
      <diagonal/>
    </border>
    <border>
      <left/>
      <right style="medium">
        <color rgb="FF002060"/>
      </right>
      <top/>
      <bottom/>
      <diagonal/>
    </border>
    <border>
      <left style="medium">
        <color theme="0"/>
      </left>
      <right style="medium">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right style="medium">
        <color theme="0"/>
      </right>
      <top style="medium">
        <color theme="0"/>
      </top>
      <bottom/>
      <diagonal/>
    </border>
    <border>
      <left/>
      <right/>
      <top/>
      <bottom style="thin">
        <color theme="0" tint="-4.9989318521683403E-2"/>
      </bottom>
      <diagonal/>
    </border>
    <border>
      <left/>
      <right style="medium">
        <color theme="0"/>
      </right>
      <top/>
      <bottom style="medium">
        <color theme="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ck">
        <color theme="5" tint="-0.24994659260841701"/>
      </top>
      <bottom style="thin">
        <color indexed="64"/>
      </bottom>
      <diagonal/>
    </border>
    <border>
      <left style="thin">
        <color indexed="8"/>
      </left>
      <right/>
      <top style="thin">
        <color indexed="64"/>
      </top>
      <bottom/>
      <diagonal/>
    </border>
    <border>
      <left style="thick">
        <color theme="5" tint="-0.24994659260841701"/>
      </left>
      <right style="thin">
        <color indexed="64"/>
      </right>
      <top/>
      <bottom style="thick">
        <color theme="5" tint="-0.24994659260841701"/>
      </bottom>
      <diagonal/>
    </border>
    <border>
      <left/>
      <right style="thin">
        <color indexed="64"/>
      </right>
      <top/>
      <bottom style="thick">
        <color theme="5" tint="-0.24994659260841701"/>
      </bottom>
      <diagonal/>
    </border>
    <border>
      <left style="thin">
        <color indexed="64"/>
      </left>
      <right style="thin">
        <color indexed="64"/>
      </right>
      <top/>
      <bottom style="thick">
        <color theme="5" tint="-0.24994659260841701"/>
      </bottom>
      <diagonal/>
    </border>
    <border>
      <left style="thin">
        <color indexed="64"/>
      </left>
      <right style="thick">
        <color theme="5" tint="-0.24994659260841701"/>
      </right>
      <top/>
      <bottom style="thick">
        <color theme="5" tint="-0.24994659260841701"/>
      </bottom>
      <diagonal/>
    </border>
    <border>
      <left/>
      <right/>
      <top/>
      <bottom style="thick">
        <color theme="5" tint="-0.24994659260841701"/>
      </bottom>
      <diagonal/>
    </border>
    <border>
      <left/>
      <right style="thin">
        <color indexed="64"/>
      </right>
      <top style="thick">
        <color theme="5" tint="-0.24994659260841701"/>
      </top>
      <bottom style="thin">
        <color indexed="64"/>
      </bottom>
      <diagonal/>
    </border>
    <border>
      <left/>
      <right/>
      <top/>
      <bottom style="thin">
        <color indexed="8"/>
      </bottom>
      <diagonal/>
    </border>
    <border>
      <left style="thin">
        <color indexed="8"/>
      </left>
      <right/>
      <top/>
      <bottom style="thin">
        <color indexed="64"/>
      </bottom>
      <diagonal/>
    </border>
  </borders>
  <cellStyleXfs count="11">
    <xf numFmtId="0" fontId="0" fillId="0" borderId="0"/>
    <xf numFmtId="0" fontId="1" fillId="0" borderId="0"/>
    <xf numFmtId="0" fontId="4" fillId="0" borderId="0"/>
    <xf numFmtId="166" fontId="1" fillId="0" borderId="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cellStyleXfs>
  <cellXfs count="729">
    <xf numFmtId="0" fontId="0" fillId="0" borderId="0" xfId="0"/>
    <xf numFmtId="0" fontId="3" fillId="0" borderId="2" xfId="1" applyFont="1" applyBorder="1" applyAlignment="1">
      <alignment wrapText="1"/>
    </xf>
    <xf numFmtId="0" fontId="5" fillId="0" borderId="2" xfId="2" applyFont="1" applyBorder="1" applyAlignment="1">
      <alignment horizontal="center"/>
    </xf>
    <xf numFmtId="0" fontId="5" fillId="0" borderId="3" xfId="2" applyFont="1" applyBorder="1"/>
    <xf numFmtId="0" fontId="5" fillId="0" borderId="0" xfId="2" applyFont="1"/>
    <xf numFmtId="0" fontId="3" fillId="0" borderId="0" xfId="1" applyFont="1" applyAlignment="1">
      <alignment wrapText="1"/>
    </xf>
    <xf numFmtId="0" fontId="5" fillId="0" borderId="0" xfId="2" applyFont="1" applyAlignment="1">
      <alignment horizontal="center"/>
    </xf>
    <xf numFmtId="0" fontId="5" fillId="0" borderId="5" xfId="2" applyFont="1" applyBorder="1"/>
    <xf numFmtId="0" fontId="2" fillId="0" borderId="7" xfId="1" applyFont="1" applyBorder="1" applyAlignment="1">
      <alignment horizontal="left" vertical="center" wrapText="1"/>
    </xf>
    <xf numFmtId="0" fontId="5" fillId="0" borderId="7" xfId="2" applyFont="1" applyBorder="1" applyAlignment="1">
      <alignment horizontal="center"/>
    </xf>
    <xf numFmtId="0" fontId="5" fillId="0" borderId="8" xfId="2" applyFont="1" applyBorder="1"/>
    <xf numFmtId="0" fontId="5" fillId="2" borderId="0" xfId="2" applyFont="1" applyFill="1" applyAlignment="1">
      <alignment horizontal="left"/>
    </xf>
    <xf numFmtId="0" fontId="12" fillId="0" borderId="0" xfId="2" applyFont="1"/>
    <xf numFmtId="0" fontId="13" fillId="0" borderId="0" xfId="1" applyFont="1"/>
    <xf numFmtId="0" fontId="9" fillId="0" borderId="2" xfId="1" applyFont="1" applyBorder="1" applyAlignment="1">
      <alignment horizontal="left" vertical="center" wrapText="1"/>
    </xf>
    <xf numFmtId="0" fontId="9" fillId="0" borderId="0" xfId="1" applyFont="1" applyAlignment="1">
      <alignment horizontal="left" vertical="center" wrapText="1"/>
    </xf>
    <xf numFmtId="4" fontId="13" fillId="0" borderId="0" xfId="1" applyNumberFormat="1" applyFont="1"/>
    <xf numFmtId="168" fontId="13" fillId="0" borderId="0" xfId="1" applyNumberFormat="1" applyFont="1"/>
    <xf numFmtId="0" fontId="9" fillId="0" borderId="0" xfId="1" applyFont="1" applyAlignment="1">
      <alignment horizontal="center" wrapText="1"/>
    </xf>
    <xf numFmtId="0" fontId="14" fillId="0" borderId="0" xfId="1" applyFont="1" applyAlignment="1">
      <alignment horizontal="center"/>
    </xf>
    <xf numFmtId="0" fontId="13" fillId="0" borderId="0" xfId="1" applyFont="1" applyAlignment="1">
      <alignment horizontal="center" wrapText="1"/>
    </xf>
    <xf numFmtId="0" fontId="12" fillId="0" borderId="0" xfId="2" applyFont="1" applyAlignment="1">
      <alignment vertical="center"/>
    </xf>
    <xf numFmtId="0" fontId="5" fillId="5" borderId="10" xfId="2" applyFont="1" applyFill="1" applyBorder="1" applyAlignment="1">
      <alignment horizontal="center" vertical="center" wrapText="1"/>
    </xf>
    <xf numFmtId="0" fontId="15" fillId="0" borderId="0" xfId="2" applyFont="1"/>
    <xf numFmtId="0" fontId="7" fillId="0" borderId="0" xfId="2" applyFont="1" applyAlignment="1">
      <alignment vertical="center" wrapText="1"/>
    </xf>
    <xf numFmtId="0" fontId="1" fillId="0" borderId="0" xfId="1"/>
    <xf numFmtId="0" fontId="1" fillId="0" borderId="0" xfId="1" applyAlignment="1">
      <alignment horizontal="center" vertical="center"/>
    </xf>
    <xf numFmtId="0" fontId="16" fillId="10" borderId="10" xfId="2" applyFont="1" applyFill="1" applyBorder="1"/>
    <xf numFmtId="4" fontId="16" fillId="10" borderId="10" xfId="2" applyNumberFormat="1" applyFont="1" applyFill="1" applyBorder="1" applyAlignment="1">
      <alignment horizontal="center" wrapText="1"/>
    </xf>
    <xf numFmtId="0" fontId="7" fillId="7" borderId="13" xfId="2" applyFont="1" applyFill="1" applyBorder="1" applyAlignment="1">
      <alignment horizontal="center" vertical="center" wrapText="1"/>
    </xf>
    <xf numFmtId="0" fontId="2" fillId="0" borderId="13" xfId="2" applyFont="1" applyBorder="1" applyAlignment="1">
      <alignment horizontal="center" vertical="center"/>
    </xf>
    <xf numFmtId="0" fontId="13" fillId="0" borderId="4" xfId="1" applyFont="1" applyBorder="1"/>
    <xf numFmtId="0" fontId="13" fillId="0" borderId="5" xfId="1" applyFont="1" applyBorder="1"/>
    <xf numFmtId="0" fontId="2" fillId="0" borderId="10" xfId="2" applyFont="1" applyBorder="1" applyAlignment="1">
      <alignment horizontal="center" vertical="center"/>
    </xf>
    <xf numFmtId="0" fontId="7" fillId="9" borderId="37" xfId="2" applyFont="1" applyFill="1" applyBorder="1" applyAlignment="1">
      <alignment horizontal="center" vertical="center"/>
    </xf>
    <xf numFmtId="0" fontId="18" fillId="0" borderId="0" xfId="2" applyFont="1"/>
    <xf numFmtId="0" fontId="18" fillId="0" borderId="0" xfId="2" applyFont="1" applyAlignment="1">
      <alignment horizontal="center"/>
    </xf>
    <xf numFmtId="0" fontId="24" fillId="0" borderId="2" xfId="1" applyFont="1" applyBorder="1" applyAlignment="1">
      <alignment wrapText="1"/>
    </xf>
    <xf numFmtId="0" fontId="18" fillId="0" borderId="2" xfId="2" applyFont="1" applyBorder="1" applyAlignment="1">
      <alignment horizontal="center"/>
    </xf>
    <xf numFmtId="0" fontId="18" fillId="0" borderId="3" xfId="2" applyFont="1" applyBorder="1"/>
    <xf numFmtId="0" fontId="16" fillId="0" borderId="0" xfId="2" applyFont="1" applyAlignment="1">
      <alignment horizontal="right"/>
    </xf>
    <xf numFmtId="0" fontId="24" fillId="0" borderId="0" xfId="1" applyFont="1" applyAlignment="1">
      <alignment wrapText="1"/>
    </xf>
    <xf numFmtId="0" fontId="18" fillId="0" borderId="5" xfId="2" applyFont="1" applyBorder="1"/>
    <xf numFmtId="165" fontId="18" fillId="0" borderId="0" xfId="2" applyNumberFormat="1" applyFont="1"/>
    <xf numFmtId="0" fontId="23" fillId="0" borderId="7" xfId="1" applyFont="1" applyBorder="1" applyAlignment="1">
      <alignment horizontal="left" vertical="center" wrapText="1"/>
    </xf>
    <xf numFmtId="0" fontId="18" fillId="0" borderId="7" xfId="2" applyFont="1" applyBorder="1" applyAlignment="1">
      <alignment horizontal="center"/>
    </xf>
    <xf numFmtId="0" fontId="18" fillId="0" borderId="8" xfId="2" applyFont="1" applyBorder="1"/>
    <xf numFmtId="0" fontId="18" fillId="2" borderId="0" xfId="2" applyFont="1" applyFill="1" applyAlignment="1">
      <alignment horizontal="left"/>
    </xf>
    <xf numFmtId="0" fontId="18" fillId="2" borderId="0" xfId="2" applyFont="1" applyFill="1" applyAlignment="1">
      <alignment horizontal="center"/>
    </xf>
    <xf numFmtId="0" fontId="18" fillId="2" borderId="0" xfId="2" applyFont="1" applyFill="1"/>
    <xf numFmtId="0" fontId="18" fillId="0" borderId="10" xfId="2" applyFont="1" applyBorder="1" applyAlignment="1">
      <alignment horizontal="center" vertical="center" wrapText="1"/>
    </xf>
    <xf numFmtId="4" fontId="16" fillId="4" borderId="10" xfId="2" applyNumberFormat="1" applyFont="1" applyFill="1" applyBorder="1" applyAlignment="1">
      <alignment horizontal="center" wrapText="1"/>
    </xf>
    <xf numFmtId="0" fontId="18" fillId="0" borderId="10" xfId="2" applyFont="1" applyBorder="1" applyAlignment="1">
      <alignment vertical="center" wrapText="1"/>
    </xf>
    <xf numFmtId="167" fontId="24" fillId="0" borderId="10" xfId="3" applyNumberFormat="1" applyFont="1" applyBorder="1" applyAlignment="1">
      <alignment horizontal="right" vertical="center"/>
    </xf>
    <xf numFmtId="166" fontId="18" fillId="0" borderId="10" xfId="2" applyNumberFormat="1" applyFont="1" applyBorder="1" applyAlignment="1">
      <alignment horizontal="right"/>
    </xf>
    <xf numFmtId="0" fontId="18" fillId="0" borderId="10" xfId="2" applyFont="1" applyBorder="1"/>
    <xf numFmtId="166" fontId="18" fillId="0" borderId="10" xfId="2" applyNumberFormat="1" applyFont="1" applyBorder="1" applyAlignment="1">
      <alignment horizontal="right" vertical="center" wrapText="1"/>
    </xf>
    <xf numFmtId="166" fontId="18" fillId="0" borderId="10" xfId="3" applyFont="1" applyFill="1" applyBorder="1" applyAlignment="1" applyProtection="1">
      <alignment horizontal="right" vertical="center" wrapText="1"/>
    </xf>
    <xf numFmtId="166" fontId="16" fillId="0" borderId="10" xfId="2" applyNumberFormat="1" applyFont="1" applyBorder="1" applyAlignment="1">
      <alignment horizontal="right"/>
    </xf>
    <xf numFmtId="4" fontId="18" fillId="0" borderId="10" xfId="2" applyNumberFormat="1" applyFont="1" applyBorder="1" applyAlignment="1">
      <alignment horizontal="right"/>
    </xf>
    <xf numFmtId="0" fontId="18" fillId="0" borderId="0" xfId="2" applyFont="1" applyAlignment="1">
      <alignment horizontal="right"/>
    </xf>
    <xf numFmtId="0" fontId="18" fillId="0" borderId="10" xfId="2" applyFont="1" applyBorder="1" applyAlignment="1">
      <alignment horizontal="center"/>
    </xf>
    <xf numFmtId="0" fontId="16" fillId="5" borderId="10" xfId="2" applyFont="1" applyFill="1" applyBorder="1" applyAlignment="1">
      <alignment horizontal="center" vertical="center" textRotation="90" wrapText="1"/>
    </xf>
    <xf numFmtId="0" fontId="18" fillId="5" borderId="10" xfId="2" applyFont="1" applyFill="1" applyBorder="1" applyAlignment="1">
      <alignment horizontal="center" vertical="center" textRotation="90"/>
    </xf>
    <xf numFmtId="0" fontId="18" fillId="5" borderId="10" xfId="2" applyFont="1" applyFill="1" applyBorder="1" applyAlignment="1">
      <alignment horizontal="right" vertical="center" wrapText="1"/>
    </xf>
    <xf numFmtId="0" fontId="18" fillId="0" borderId="10" xfId="2" applyFont="1" applyBorder="1" applyAlignment="1">
      <alignment horizontal="center" vertical="center" textRotation="90"/>
    </xf>
    <xf numFmtId="4" fontId="24" fillId="0" borderId="10" xfId="1" applyNumberFormat="1" applyFont="1" applyBorder="1" applyAlignment="1">
      <alignment horizontal="right"/>
    </xf>
    <xf numFmtId="0" fontId="18" fillId="6" borderId="10" xfId="2" applyFont="1" applyFill="1" applyBorder="1" applyAlignment="1">
      <alignment horizontal="center"/>
    </xf>
    <xf numFmtId="166" fontId="18" fillId="6" borderId="10" xfId="2" applyNumberFormat="1" applyFont="1" applyFill="1" applyBorder="1" applyAlignment="1">
      <alignment horizontal="right"/>
    </xf>
    <xf numFmtId="4" fontId="18" fillId="6" borderId="10" xfId="3" applyNumberFormat="1" applyFont="1" applyFill="1" applyBorder="1" applyAlignment="1" applyProtection="1">
      <alignment horizontal="right"/>
    </xf>
    <xf numFmtId="0" fontId="16" fillId="0" borderId="0" xfId="2" applyFont="1"/>
    <xf numFmtId="0" fontId="16" fillId="6" borderId="10" xfId="2" applyFont="1" applyFill="1" applyBorder="1" applyAlignment="1">
      <alignment horizontal="center" vertical="center" textRotation="90"/>
    </xf>
    <xf numFmtId="4" fontId="18" fillId="6" borderId="10" xfId="2" applyNumberFormat="1" applyFont="1" applyFill="1" applyBorder="1" applyAlignment="1">
      <alignment horizontal="right"/>
    </xf>
    <xf numFmtId="4" fontId="16" fillId="0" borderId="13" xfId="2" applyNumberFormat="1" applyFont="1" applyBorder="1" applyAlignment="1">
      <alignment horizontal="right"/>
    </xf>
    <xf numFmtId="0" fontId="16" fillId="0" borderId="0" xfId="2" applyFont="1" applyAlignment="1">
      <alignment vertical="center"/>
    </xf>
    <xf numFmtId="0" fontId="18" fillId="0" borderId="0" xfId="2" applyFont="1" applyAlignment="1">
      <alignment vertical="center" wrapText="1"/>
    </xf>
    <xf numFmtId="0" fontId="24" fillId="9" borderId="2" xfId="1" applyFont="1" applyFill="1" applyBorder="1" applyAlignment="1">
      <alignment wrapText="1"/>
    </xf>
    <xf numFmtId="0" fontId="18" fillId="9" borderId="2" xfId="2" applyFont="1" applyFill="1" applyBorder="1" applyAlignment="1">
      <alignment horizontal="center"/>
    </xf>
    <xf numFmtId="0" fontId="18" fillId="9" borderId="3" xfId="2" applyFont="1" applyFill="1" applyBorder="1"/>
    <xf numFmtId="0" fontId="24" fillId="9" borderId="0" xfId="1" applyFont="1" applyFill="1" applyAlignment="1">
      <alignment wrapText="1"/>
    </xf>
    <xf numFmtId="0" fontId="18" fillId="9" borderId="0" xfId="2" applyFont="1" applyFill="1" applyAlignment="1">
      <alignment horizontal="center"/>
    </xf>
    <xf numFmtId="0" fontId="18" fillId="9" borderId="5" xfId="2" applyFont="1" applyFill="1" applyBorder="1"/>
    <xf numFmtId="0" fontId="23" fillId="9" borderId="7" xfId="1" applyFont="1" applyFill="1" applyBorder="1" applyAlignment="1">
      <alignment horizontal="left" vertical="center" wrapText="1"/>
    </xf>
    <xf numFmtId="0" fontId="18" fillId="9" borderId="7" xfId="2" applyFont="1" applyFill="1" applyBorder="1" applyAlignment="1">
      <alignment horizontal="center"/>
    </xf>
    <xf numFmtId="0" fontId="18" fillId="9" borderId="8" xfId="2" applyFont="1" applyFill="1" applyBorder="1"/>
    <xf numFmtId="0" fontId="16" fillId="10" borderId="10" xfId="2" applyFont="1" applyFill="1" applyBorder="1" applyAlignment="1">
      <alignment horizontal="center" vertical="center" wrapText="1"/>
    </xf>
    <xf numFmtId="0" fontId="16" fillId="0" borderId="10" xfId="2" applyFont="1" applyBorder="1" applyAlignment="1">
      <alignment horizontal="center" vertical="center" wrapText="1"/>
    </xf>
    <xf numFmtId="0" fontId="16" fillId="7" borderId="10" xfId="2" applyFont="1" applyFill="1" applyBorder="1" applyAlignment="1">
      <alignment horizontal="center" vertical="center" wrapText="1"/>
    </xf>
    <xf numFmtId="3" fontId="16" fillId="0" borderId="10" xfId="2" applyNumberFormat="1" applyFont="1" applyBorder="1" applyAlignment="1">
      <alignment horizontal="center"/>
    </xf>
    <xf numFmtId="4" fontId="16" fillId="0" borderId="10" xfId="2" applyNumberFormat="1" applyFont="1" applyBorder="1"/>
    <xf numFmtId="166" fontId="18" fillId="0" borderId="0" xfId="2" applyNumberFormat="1" applyFont="1"/>
    <xf numFmtId="0" fontId="30" fillId="0" borderId="0" xfId="0" applyFont="1"/>
    <xf numFmtId="3" fontId="16" fillId="0" borderId="10" xfId="2" applyNumberFormat="1" applyFont="1" applyBorder="1"/>
    <xf numFmtId="3" fontId="16" fillId="0" borderId="0" xfId="2" applyNumberFormat="1" applyFont="1"/>
    <xf numFmtId="4" fontId="16" fillId="0" borderId="0" xfId="2" applyNumberFormat="1" applyFont="1"/>
    <xf numFmtId="0" fontId="18" fillId="9" borderId="0" xfId="2" applyFont="1" applyFill="1" applyAlignment="1">
      <alignment vertical="center" wrapText="1"/>
    </xf>
    <xf numFmtId="0" fontId="24" fillId="0" borderId="0" xfId="2" applyFont="1" applyAlignment="1">
      <alignment vertical="center" wrapText="1"/>
    </xf>
    <xf numFmtId="166" fontId="16" fillId="0" borderId="0" xfId="2" applyNumberFormat="1" applyFont="1"/>
    <xf numFmtId="4" fontId="18" fillId="0" borderId="10" xfId="2" applyNumberFormat="1" applyFont="1" applyBorder="1"/>
    <xf numFmtId="0" fontId="18" fillId="5" borderId="10" xfId="2" applyFont="1" applyFill="1" applyBorder="1" applyAlignment="1">
      <alignment horizontal="center" vertical="center" wrapText="1"/>
    </xf>
    <xf numFmtId="0" fontId="18" fillId="5" borderId="10" xfId="2" applyFont="1" applyFill="1" applyBorder="1"/>
    <xf numFmtId="4" fontId="24" fillId="0" borderId="10" xfId="3" applyNumberFormat="1" applyFont="1" applyBorder="1" applyAlignment="1">
      <alignment horizontal="right" vertical="center"/>
    </xf>
    <xf numFmtId="166" fontId="18" fillId="6" borderId="10" xfId="3" applyFont="1" applyFill="1" applyBorder="1" applyAlignment="1" applyProtection="1"/>
    <xf numFmtId="166" fontId="18" fillId="6" borderId="10" xfId="2" applyNumberFormat="1" applyFont="1" applyFill="1" applyBorder="1" applyAlignment="1">
      <alignment horizontal="center"/>
    </xf>
    <xf numFmtId="166" fontId="18" fillId="6" borderId="10" xfId="2" applyNumberFormat="1" applyFont="1" applyFill="1" applyBorder="1"/>
    <xf numFmtId="166" fontId="18" fillId="0" borderId="0" xfId="3" applyFont="1" applyFill="1" applyBorder="1" applyAlignment="1" applyProtection="1"/>
    <xf numFmtId="166" fontId="18" fillId="0" borderId="0" xfId="2" applyNumberFormat="1" applyFont="1" applyAlignment="1">
      <alignment horizontal="center"/>
    </xf>
    <xf numFmtId="166" fontId="25" fillId="0" borderId="0" xfId="2" applyNumberFormat="1" applyFont="1" applyAlignment="1">
      <alignment horizontal="right"/>
    </xf>
    <xf numFmtId="0" fontId="16" fillId="0" borderId="13" xfId="2" applyFont="1" applyBorder="1"/>
    <xf numFmtId="0" fontId="18" fillId="0" borderId="13" xfId="2" applyFont="1" applyBorder="1"/>
    <xf numFmtId="3" fontId="18" fillId="0" borderId="0" xfId="2" applyNumberFormat="1" applyFont="1"/>
    <xf numFmtId="4" fontId="18" fillId="0" borderId="13" xfId="2" applyNumberFormat="1" applyFont="1" applyBorder="1"/>
    <xf numFmtId="0" fontId="16" fillId="0" borderId="10" xfId="2" applyFont="1" applyBorder="1"/>
    <xf numFmtId="3" fontId="18" fillId="0" borderId="10" xfId="2" applyNumberFormat="1" applyFont="1" applyBorder="1"/>
    <xf numFmtId="0" fontId="13" fillId="0" borderId="1" xfId="1" applyFont="1" applyBorder="1"/>
    <xf numFmtId="0" fontId="13" fillId="0" borderId="2" xfId="1" applyFont="1" applyBorder="1"/>
    <xf numFmtId="0" fontId="13" fillId="0" borderId="3" xfId="1" applyFont="1" applyBorder="1"/>
    <xf numFmtId="0" fontId="13" fillId="0" borderId="6" xfId="1" applyFont="1" applyBorder="1"/>
    <xf numFmtId="0" fontId="13" fillId="0" borderId="7" xfId="1" applyFont="1" applyBorder="1"/>
    <xf numFmtId="0" fontId="16" fillId="11" borderId="0" xfId="2" applyFont="1" applyFill="1"/>
    <xf numFmtId="43" fontId="16" fillId="0" borderId="10" xfId="8" applyFont="1" applyBorder="1" applyAlignment="1"/>
    <xf numFmtId="169" fontId="18" fillId="5" borderId="10" xfId="8" applyNumberFormat="1" applyFont="1" applyFill="1" applyBorder="1" applyAlignment="1">
      <alignment horizontal="right" vertical="center" wrapText="1"/>
    </xf>
    <xf numFmtId="169" fontId="18" fillId="0" borderId="10" xfId="8" applyNumberFormat="1" applyFont="1" applyBorder="1" applyAlignment="1">
      <alignment horizontal="center" vertical="center" wrapText="1"/>
    </xf>
    <xf numFmtId="169" fontId="16" fillId="0" borderId="13" xfId="8" applyNumberFormat="1" applyFont="1" applyBorder="1" applyAlignment="1">
      <alignment horizontal="right"/>
    </xf>
    <xf numFmtId="0" fontId="0" fillId="0" borderId="0" xfId="0" applyAlignment="1">
      <alignment vertical="center"/>
    </xf>
    <xf numFmtId="0" fontId="9" fillId="9" borderId="0" xfId="1" applyFont="1" applyFill="1" applyAlignment="1">
      <alignment horizontal="center" vertical="center" wrapText="1"/>
    </xf>
    <xf numFmtId="0" fontId="9" fillId="14" borderId="10" xfId="1" applyFont="1" applyFill="1" applyBorder="1" applyAlignment="1">
      <alignment horizontal="center" vertical="center" wrapText="1"/>
    </xf>
    <xf numFmtId="0" fontId="9" fillId="9" borderId="40" xfId="1" applyFont="1" applyFill="1" applyBorder="1" applyAlignment="1">
      <alignment horizontal="center" vertical="center" wrapText="1"/>
    </xf>
    <xf numFmtId="0" fontId="9" fillId="15" borderId="10" xfId="1" applyFont="1" applyFill="1" applyBorder="1" applyAlignment="1">
      <alignment horizontal="center" vertical="center" wrapText="1"/>
    </xf>
    <xf numFmtId="0" fontId="9" fillId="15" borderId="11" xfId="1" applyFont="1" applyFill="1" applyBorder="1" applyAlignment="1">
      <alignment horizontal="center" vertical="center" wrapText="1"/>
    </xf>
    <xf numFmtId="0" fontId="13" fillId="9" borderId="0" xfId="1" applyFont="1" applyFill="1" applyAlignment="1">
      <alignment horizontal="center" vertical="center"/>
    </xf>
    <xf numFmtId="0" fontId="38" fillId="14" borderId="10" xfId="1" applyFont="1" applyFill="1" applyBorder="1" applyAlignment="1">
      <alignment horizontal="center" vertical="center"/>
    </xf>
    <xf numFmtId="3" fontId="38" fillId="9" borderId="10" xfId="1" applyNumberFormat="1" applyFont="1" applyFill="1" applyBorder="1" applyAlignment="1">
      <alignment horizontal="center" vertical="center"/>
    </xf>
    <xf numFmtId="0" fontId="38" fillId="9" borderId="40" xfId="1" applyFont="1" applyFill="1" applyBorder="1" applyAlignment="1">
      <alignment horizontal="center" vertical="center"/>
    </xf>
    <xf numFmtId="3" fontId="38" fillId="15" borderId="10" xfId="1" applyNumberFormat="1" applyFont="1" applyFill="1" applyBorder="1" applyAlignment="1">
      <alignment horizontal="center" vertical="center"/>
    </xf>
    <xf numFmtId="3" fontId="35" fillId="15" borderId="10" xfId="0" applyNumberFormat="1" applyFont="1" applyFill="1" applyBorder="1" applyAlignment="1">
      <alignment horizontal="center" vertical="center"/>
    </xf>
    <xf numFmtId="0" fontId="0" fillId="0" borderId="0" xfId="0" applyAlignment="1">
      <alignment horizontal="center" vertical="center"/>
    </xf>
    <xf numFmtId="0" fontId="7" fillId="5" borderId="61" xfId="2" applyFont="1" applyFill="1" applyBorder="1" applyAlignment="1">
      <alignment vertical="center" textRotation="90" wrapText="1"/>
    </xf>
    <xf numFmtId="0" fontId="7" fillId="5" borderId="28" xfId="2" applyFont="1" applyFill="1" applyBorder="1" applyAlignment="1">
      <alignment vertical="center" textRotation="90" wrapText="1"/>
    </xf>
    <xf numFmtId="0" fontId="7" fillId="17" borderId="0" xfId="2" applyFont="1" applyFill="1" applyAlignment="1">
      <alignment vertical="center" textRotation="90" wrapText="1"/>
    </xf>
    <xf numFmtId="0" fontId="40" fillId="16" borderId="28" xfId="2" applyFont="1" applyFill="1" applyBorder="1" applyAlignment="1">
      <alignment vertical="center" textRotation="90" wrapText="1"/>
    </xf>
    <xf numFmtId="0" fontId="40" fillId="16" borderId="10" xfId="2" applyFont="1" applyFill="1" applyBorder="1" applyAlignment="1">
      <alignment vertical="center" textRotation="90" wrapText="1"/>
    </xf>
    <xf numFmtId="0" fontId="40" fillId="5" borderId="28" xfId="2" applyFont="1" applyFill="1" applyBorder="1" applyAlignment="1" applyProtection="1">
      <alignment vertical="center" textRotation="90" wrapText="1"/>
      <protection locked="0"/>
    </xf>
    <xf numFmtId="0" fontId="40" fillId="18" borderId="62" xfId="2" applyFont="1" applyFill="1" applyBorder="1" applyAlignment="1" applyProtection="1">
      <alignment vertical="center" textRotation="90" wrapText="1"/>
      <protection locked="0"/>
    </xf>
    <xf numFmtId="0" fontId="40" fillId="18" borderId="28" xfId="2" applyFont="1" applyFill="1" applyBorder="1" applyAlignment="1">
      <alignment horizontal="center" vertical="center" textRotation="90" wrapText="1"/>
    </xf>
    <xf numFmtId="1" fontId="38" fillId="14" borderId="10" xfId="1" applyNumberFormat="1" applyFont="1" applyFill="1" applyBorder="1" applyAlignment="1">
      <alignment horizontal="center" vertical="center"/>
    </xf>
    <xf numFmtId="3" fontId="38" fillId="9" borderId="40" xfId="1" applyNumberFormat="1" applyFont="1" applyFill="1" applyBorder="1" applyAlignment="1">
      <alignment horizontal="center" vertical="center"/>
    </xf>
    <xf numFmtId="0" fontId="2" fillId="0" borderId="2" xfId="1" applyFont="1" applyBorder="1" applyAlignment="1" applyProtection="1">
      <alignment horizontal="left" vertical="center" wrapText="1"/>
      <protection locked="0"/>
    </xf>
    <xf numFmtId="0" fontId="3" fillId="0" borderId="2" xfId="1" applyFont="1" applyBorder="1" applyAlignment="1" applyProtection="1">
      <alignment wrapText="1"/>
      <protection locked="0"/>
    </xf>
    <xf numFmtId="0" fontId="5" fillId="0" borderId="2" xfId="2" applyFont="1" applyBorder="1" applyAlignment="1" applyProtection="1">
      <alignment horizontal="center"/>
      <protection locked="0"/>
    </xf>
    <xf numFmtId="0" fontId="5" fillId="0" borderId="3" xfId="2" applyFont="1" applyBorder="1" applyProtection="1">
      <protection locked="0"/>
    </xf>
    <xf numFmtId="0" fontId="5" fillId="0" borderId="0" xfId="2" applyFont="1" applyProtection="1">
      <protection locked="0"/>
    </xf>
    <xf numFmtId="0" fontId="2" fillId="0" borderId="0" xfId="1" applyFont="1" applyAlignment="1" applyProtection="1">
      <alignment horizontal="left" vertical="center" wrapText="1"/>
      <protection locked="0"/>
    </xf>
    <xf numFmtId="0" fontId="3" fillId="0" borderId="0" xfId="1" applyFont="1" applyAlignment="1" applyProtection="1">
      <alignment wrapText="1"/>
      <protection locked="0"/>
    </xf>
    <xf numFmtId="0" fontId="5" fillId="0" borderId="0" xfId="2" applyFont="1" applyAlignment="1" applyProtection="1">
      <alignment horizontal="center"/>
      <protection locked="0"/>
    </xf>
    <xf numFmtId="0" fontId="5" fillId="0" borderId="5" xfId="2" applyFont="1" applyBorder="1" applyProtection="1">
      <protection locked="0"/>
    </xf>
    <xf numFmtId="0" fontId="2" fillId="0" borderId="7" xfId="1" applyFont="1" applyBorder="1" applyAlignment="1" applyProtection="1">
      <alignment horizontal="left" vertical="center" wrapText="1"/>
      <protection locked="0"/>
    </xf>
    <xf numFmtId="0" fontId="5" fillId="0" borderId="7" xfId="2" applyFont="1" applyBorder="1" applyAlignment="1" applyProtection="1">
      <alignment horizontal="center"/>
      <protection locked="0"/>
    </xf>
    <xf numFmtId="0" fontId="5" fillId="0" borderId="8" xfId="2" applyFont="1" applyBorder="1" applyProtection="1">
      <protection locked="0"/>
    </xf>
    <xf numFmtId="0" fontId="11" fillId="0" borderId="0" xfId="1" applyFont="1" applyAlignment="1" applyProtection="1">
      <alignment horizontal="left" vertical="center"/>
      <protection locked="0"/>
    </xf>
    <xf numFmtId="0" fontId="12" fillId="0" borderId="0" xfId="2" applyFont="1" applyAlignment="1" applyProtection="1">
      <alignment vertical="center"/>
      <protection locked="0"/>
    </xf>
    <xf numFmtId="0" fontId="15" fillId="0" borderId="0" xfId="2" applyFont="1" applyAlignment="1" applyProtection="1">
      <alignment vertical="center"/>
      <protection locked="0"/>
    </xf>
    <xf numFmtId="0" fontId="11" fillId="0" borderId="0" xfId="1" applyFont="1" applyAlignment="1" applyProtection="1">
      <alignment horizontal="left" vertical="center" wrapText="1"/>
      <protection locked="0"/>
    </xf>
    <xf numFmtId="0" fontId="12" fillId="0" borderId="0" xfId="2" applyFont="1" applyAlignment="1" applyProtection="1">
      <alignment horizontal="center" vertical="center"/>
      <protection locked="0"/>
    </xf>
    <xf numFmtId="165" fontId="12" fillId="0" borderId="0" xfId="2" applyNumberFormat="1" applyFont="1" applyAlignment="1" applyProtection="1">
      <alignment vertical="center"/>
      <protection locked="0"/>
    </xf>
    <xf numFmtId="0" fontId="7" fillId="0" borderId="30" xfId="2" applyFont="1" applyBorder="1" applyAlignment="1" applyProtection="1">
      <alignment horizontal="center" vertical="center" wrapText="1"/>
      <protection locked="0"/>
    </xf>
    <xf numFmtId="0" fontId="7" fillId="0" borderId="11" xfId="2" applyFont="1" applyBorder="1" applyAlignment="1" applyProtection="1">
      <alignment horizontal="center" vertical="center" wrapText="1"/>
      <protection locked="0"/>
    </xf>
    <xf numFmtId="0" fontId="7" fillId="0" borderId="34" xfId="2" applyFont="1" applyBorder="1" applyAlignment="1" applyProtection="1">
      <alignment horizontal="center" vertical="center" wrapText="1"/>
      <protection locked="0"/>
    </xf>
    <xf numFmtId="0" fontId="5" fillId="0" borderId="39" xfId="2" applyFont="1" applyBorder="1" applyAlignment="1" applyProtection="1">
      <alignment vertical="center" wrapText="1"/>
      <protection locked="0"/>
    </xf>
    <xf numFmtId="166" fontId="7" fillId="0" borderId="10" xfId="2" applyNumberFormat="1" applyFont="1" applyBorder="1" applyAlignment="1" applyProtection="1">
      <alignment horizontal="center" vertical="center"/>
      <protection locked="0"/>
    </xf>
    <xf numFmtId="170" fontId="7" fillId="12" borderId="40" xfId="2" applyNumberFormat="1" applyFont="1" applyFill="1" applyBorder="1" applyAlignment="1">
      <alignment horizontal="center" vertical="center"/>
    </xf>
    <xf numFmtId="164" fontId="7" fillId="9" borderId="13" xfId="2" applyNumberFormat="1" applyFont="1" applyFill="1" applyBorder="1" applyAlignment="1" applyProtection="1">
      <alignment vertical="center"/>
      <protection locked="0"/>
    </xf>
    <xf numFmtId="0" fontId="7" fillId="0" borderId="68"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7" fillId="5" borderId="38" xfId="2" applyFont="1" applyFill="1" applyBorder="1" applyAlignment="1" applyProtection="1">
      <alignment horizontal="center" vertical="center" textRotation="90" wrapText="1"/>
      <protection locked="0"/>
    </xf>
    <xf numFmtId="0" fontId="5" fillId="5" borderId="32" xfId="2" applyFont="1" applyFill="1" applyBorder="1" applyAlignment="1" applyProtection="1">
      <alignment horizontal="center" vertical="center" textRotation="90"/>
      <protection locked="0"/>
    </xf>
    <xf numFmtId="0" fontId="5" fillId="5" borderId="33" xfId="2" applyFont="1" applyFill="1" applyBorder="1" applyAlignment="1" applyProtection="1">
      <alignment horizontal="center" vertical="center" wrapText="1"/>
      <protection locked="0"/>
    </xf>
    <xf numFmtId="0" fontId="5" fillId="5" borderId="0" xfId="2" applyFont="1" applyFill="1" applyAlignment="1" applyProtection="1">
      <alignment horizontal="center" vertical="center" wrapText="1"/>
      <protection locked="0"/>
    </xf>
    <xf numFmtId="0" fontId="5" fillId="5" borderId="70" xfId="2" applyFont="1" applyFill="1" applyBorder="1" applyAlignment="1" applyProtection="1">
      <alignment horizontal="center" vertical="center" wrapText="1"/>
      <protection locked="0"/>
    </xf>
    <xf numFmtId="0" fontId="7" fillId="5" borderId="11" xfId="2" applyFont="1" applyFill="1" applyBorder="1" applyAlignment="1" applyProtection="1">
      <alignment horizontal="center" vertical="center" wrapText="1"/>
      <protection locked="0"/>
    </xf>
    <xf numFmtId="0" fontId="7" fillId="5" borderId="71" xfId="2" applyFont="1" applyFill="1" applyBorder="1" applyAlignment="1" applyProtection="1">
      <alignment horizontal="center" vertical="center" wrapText="1"/>
      <protection locked="0"/>
    </xf>
    <xf numFmtId="0" fontId="7" fillId="5" borderId="30" xfId="2" applyFont="1" applyFill="1" applyBorder="1" applyAlignment="1" applyProtection="1">
      <alignment horizontal="center" vertical="center" wrapText="1"/>
      <protection locked="0"/>
    </xf>
    <xf numFmtId="0" fontId="7" fillId="0" borderId="59"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7" fillId="0" borderId="60" xfId="2" applyFont="1" applyBorder="1" applyAlignment="1" applyProtection="1">
      <alignment horizontal="center" vertical="center" wrapText="1"/>
      <protection locked="0"/>
    </xf>
    <xf numFmtId="166" fontId="7" fillId="0" borderId="31" xfId="2" applyNumberFormat="1" applyFont="1" applyBorder="1" applyAlignment="1" applyProtection="1">
      <alignment horizontal="center" vertical="center"/>
      <protection locked="0"/>
    </xf>
    <xf numFmtId="0" fontId="7" fillId="9" borderId="39" xfId="2" applyFont="1" applyFill="1" applyBorder="1" applyAlignment="1" applyProtection="1">
      <alignment horizontal="center" vertical="center"/>
      <protection locked="0"/>
    </xf>
    <xf numFmtId="0" fontId="7" fillId="9" borderId="10" xfId="2" applyFont="1" applyFill="1" applyBorder="1" applyAlignment="1" applyProtection="1">
      <alignment horizontal="center" vertical="center"/>
      <protection locked="0"/>
    </xf>
    <xf numFmtId="0" fontId="12" fillId="0" borderId="10" xfId="2" applyFont="1" applyBorder="1" applyAlignment="1" applyProtection="1">
      <alignment vertical="center"/>
      <protection locked="0"/>
    </xf>
    <xf numFmtId="0" fontId="7" fillId="19" borderId="10" xfId="2" applyFont="1" applyFill="1" applyBorder="1" applyAlignment="1" applyProtection="1">
      <alignment horizontal="center" vertical="center"/>
      <protection locked="0"/>
    </xf>
    <xf numFmtId="164" fontId="7" fillId="19" borderId="60" xfId="2" applyNumberFormat="1" applyFont="1" applyFill="1" applyBorder="1" applyAlignment="1" applyProtection="1">
      <alignment vertical="center"/>
      <protection locked="0"/>
    </xf>
    <xf numFmtId="0" fontId="7" fillId="19" borderId="13" xfId="2" applyFont="1" applyFill="1" applyBorder="1" applyAlignment="1" applyProtection="1">
      <alignment horizontal="center" vertical="center"/>
      <protection locked="0"/>
    </xf>
    <xf numFmtId="166" fontId="7" fillId="0" borderId="11" xfId="2" applyNumberFormat="1" applyFont="1" applyBorder="1" applyAlignment="1" applyProtection="1">
      <alignment horizontal="center" vertical="center"/>
      <protection locked="0"/>
    </xf>
    <xf numFmtId="0" fontId="7" fillId="9" borderId="11" xfId="2" applyFont="1" applyFill="1" applyBorder="1" applyAlignment="1" applyProtection="1">
      <alignment horizontal="center" vertical="center"/>
      <protection locked="0"/>
    </xf>
    <xf numFmtId="164" fontId="7" fillId="9" borderId="71" xfId="2" applyNumberFormat="1" applyFont="1" applyFill="1" applyBorder="1" applyAlignment="1" applyProtection="1">
      <alignment vertical="center"/>
      <protection locked="0"/>
    </xf>
    <xf numFmtId="0" fontId="7" fillId="9" borderId="37" xfId="2" applyFont="1" applyFill="1" applyBorder="1" applyAlignment="1" applyProtection="1">
      <alignment horizontal="center" vertical="center"/>
      <protection locked="0"/>
    </xf>
    <xf numFmtId="0" fontId="7" fillId="9" borderId="13" xfId="2" applyFont="1" applyFill="1" applyBorder="1" applyAlignment="1" applyProtection="1">
      <alignment horizontal="center" vertical="center"/>
      <protection locked="0"/>
    </xf>
    <xf numFmtId="0" fontId="7" fillId="19" borderId="69" xfId="2" applyFont="1" applyFill="1" applyBorder="1" applyAlignment="1" applyProtection="1">
      <alignment horizontal="center" vertical="center"/>
      <protection locked="0"/>
    </xf>
    <xf numFmtId="0" fontId="7" fillId="9" borderId="74" xfId="2" applyFont="1" applyFill="1" applyBorder="1" applyAlignment="1" applyProtection="1">
      <alignment horizontal="center" vertical="center"/>
      <protection locked="0"/>
    </xf>
    <xf numFmtId="0" fontId="7" fillId="9" borderId="71" xfId="2" applyFont="1" applyFill="1" applyBorder="1" applyAlignment="1" applyProtection="1">
      <alignment horizontal="center" vertical="center"/>
      <protection locked="0"/>
    </xf>
    <xf numFmtId="0" fontId="5" fillId="0" borderId="0" xfId="2" applyFont="1" applyAlignment="1" applyProtection="1">
      <alignment horizontal="center" vertical="center"/>
      <protection locked="0"/>
    </xf>
    <xf numFmtId="0" fontId="7" fillId="10" borderId="13" xfId="2" applyFont="1" applyFill="1" applyBorder="1" applyAlignment="1" applyProtection="1">
      <alignment horizontal="center" vertical="center"/>
      <protection locked="0"/>
    </xf>
    <xf numFmtId="0" fontId="2" fillId="12" borderId="13" xfId="2" applyFont="1" applyFill="1" applyBorder="1" applyAlignment="1">
      <alignment horizontal="center" vertical="center"/>
    </xf>
    <xf numFmtId="164" fontId="2" fillId="0" borderId="10"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0" fontId="40" fillId="5" borderId="62" xfId="2" applyFont="1" applyFill="1" applyBorder="1" applyAlignment="1" applyProtection="1">
      <alignment vertical="center" textRotation="90" wrapText="1"/>
      <protection locked="0"/>
    </xf>
    <xf numFmtId="0" fontId="9" fillId="9" borderId="59" xfId="1" applyFont="1" applyFill="1" applyBorder="1" applyAlignment="1">
      <alignment horizontal="center" vertical="center" wrapText="1"/>
    </xf>
    <xf numFmtId="0" fontId="39" fillId="9" borderId="59" xfId="1" applyFont="1" applyFill="1" applyBorder="1" applyAlignment="1" applyProtection="1">
      <alignment horizontal="center" vertical="center"/>
      <protection locked="0"/>
    </xf>
    <xf numFmtId="0" fontId="40" fillId="5" borderId="77" xfId="2" applyFont="1" applyFill="1" applyBorder="1" applyAlignment="1" applyProtection="1">
      <alignment vertical="center" textRotation="90" wrapText="1"/>
      <protection locked="0"/>
    </xf>
    <xf numFmtId="3" fontId="39" fillId="9" borderId="59" xfId="1" applyNumberFormat="1" applyFont="1" applyFill="1" applyBorder="1" applyAlignment="1" applyProtection="1">
      <alignment horizontal="center" vertical="center"/>
      <protection locked="0"/>
    </xf>
    <xf numFmtId="0" fontId="39" fillId="9" borderId="63" xfId="1" applyFont="1" applyFill="1" applyBorder="1" applyAlignment="1">
      <alignment horizontal="center" vertical="center"/>
    </xf>
    <xf numFmtId="0" fontId="16" fillId="10" borderId="19" xfId="2" applyFont="1" applyFill="1" applyBorder="1" applyAlignment="1">
      <alignment vertical="center"/>
    </xf>
    <xf numFmtId="0" fontId="37" fillId="13" borderId="60" xfId="1" applyFont="1" applyFill="1" applyBorder="1" applyAlignment="1">
      <alignment horizontal="center" vertical="center" wrapText="1"/>
    </xf>
    <xf numFmtId="0" fontId="39" fillId="8" borderId="60" xfId="1" applyFont="1" applyFill="1" applyBorder="1" applyAlignment="1" applyProtection="1">
      <alignment horizontal="center" vertical="center"/>
      <protection locked="0"/>
    </xf>
    <xf numFmtId="0" fontId="39" fillId="13" borderId="60" xfId="1" applyFont="1" applyFill="1" applyBorder="1" applyAlignment="1" applyProtection="1">
      <alignment horizontal="center" vertical="center"/>
      <protection locked="0"/>
    </xf>
    <xf numFmtId="3" fontId="39" fillId="13" borderId="60" xfId="1" applyNumberFormat="1" applyFont="1" applyFill="1" applyBorder="1" applyAlignment="1" applyProtection="1">
      <alignment horizontal="center" vertical="center"/>
      <protection locked="0"/>
    </xf>
    <xf numFmtId="0" fontId="9" fillId="20" borderId="11" xfId="1" applyFont="1" applyFill="1" applyBorder="1" applyAlignment="1">
      <alignment horizontal="center" vertical="center" wrapText="1"/>
    </xf>
    <xf numFmtId="3" fontId="35" fillId="20" borderId="10" xfId="0" applyNumberFormat="1" applyFont="1" applyFill="1" applyBorder="1" applyAlignment="1">
      <alignment horizontal="center" vertical="center"/>
    </xf>
    <xf numFmtId="0" fontId="40" fillId="16" borderId="28" xfId="2" applyFont="1" applyFill="1" applyBorder="1" applyAlignment="1">
      <alignment horizontal="center" vertical="center" textRotation="90" wrapText="1"/>
    </xf>
    <xf numFmtId="169" fontId="18" fillId="0" borderId="10" xfId="8" applyNumberFormat="1" applyFont="1" applyBorder="1" applyAlignment="1">
      <alignment vertical="center"/>
    </xf>
    <xf numFmtId="4" fontId="18" fillId="0" borderId="10" xfId="2" applyNumberFormat="1" applyFont="1" applyBorder="1" applyAlignment="1">
      <alignment horizontal="right" vertical="center"/>
    </xf>
    <xf numFmtId="0" fontId="18" fillId="0" borderId="0" xfId="2" applyFont="1" applyAlignment="1">
      <alignment horizontal="right" vertical="center"/>
    </xf>
    <xf numFmtId="0" fontId="18" fillId="0" borderId="0" xfId="2" applyFont="1" applyAlignment="1">
      <alignment vertical="center"/>
    </xf>
    <xf numFmtId="0" fontId="18" fillId="0" borderId="10" xfId="2" applyFont="1" applyBorder="1" applyAlignment="1">
      <alignment horizontal="center" vertical="center"/>
    </xf>
    <xf numFmtId="165" fontId="18" fillId="0" borderId="0" xfId="2" applyNumberFormat="1" applyFont="1" applyAlignment="1">
      <alignment vertical="center"/>
    </xf>
    <xf numFmtId="169" fontId="18" fillId="0" borderId="10" xfId="8" applyNumberFormat="1" applyFont="1" applyBorder="1" applyAlignment="1">
      <alignment horizontal="right" vertical="center"/>
    </xf>
    <xf numFmtId="0" fontId="14" fillId="0" borderId="24" xfId="1" applyFont="1" applyBorder="1" applyAlignment="1">
      <alignment horizontal="center" vertical="center"/>
    </xf>
    <xf numFmtId="0" fontId="13" fillId="0" borderId="0" xfId="1" applyFont="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3" fontId="16" fillId="0" borderId="10" xfId="2" applyNumberFormat="1" applyFont="1" applyBorder="1" applyAlignment="1">
      <alignment horizontal="center" vertical="center"/>
    </xf>
    <xf numFmtId="4" fontId="16" fillId="0" borderId="10" xfId="2" applyNumberFormat="1" applyFont="1" applyBorder="1" applyAlignment="1">
      <alignment vertical="center"/>
    </xf>
    <xf numFmtId="166" fontId="18" fillId="0" borderId="0" xfId="2" applyNumberFormat="1" applyFont="1" applyAlignment="1">
      <alignment vertical="center"/>
    </xf>
    <xf numFmtId="0" fontId="7" fillId="8" borderId="11" xfId="2" applyFont="1" applyFill="1" applyBorder="1" applyAlignment="1" applyProtection="1">
      <alignment horizontal="center" vertical="center"/>
      <protection locked="0"/>
    </xf>
    <xf numFmtId="0" fontId="12" fillId="8" borderId="10" xfId="2" applyFont="1" applyFill="1" applyBorder="1" applyAlignment="1" applyProtection="1">
      <alignment vertical="center"/>
      <protection locked="0"/>
    </xf>
    <xf numFmtId="0" fontId="7" fillId="8" borderId="30" xfId="2" applyFont="1" applyFill="1" applyBorder="1" applyAlignment="1" applyProtection="1">
      <alignment horizontal="center" vertical="center"/>
      <protection locked="0"/>
    </xf>
    <xf numFmtId="0" fontId="7" fillId="8" borderId="29" xfId="2" applyFont="1" applyFill="1" applyBorder="1" applyAlignment="1" applyProtection="1">
      <alignment horizontal="center" vertical="center"/>
      <protection locked="0"/>
    </xf>
    <xf numFmtId="0" fontId="5" fillId="21" borderId="10" xfId="2" applyFont="1" applyFill="1" applyBorder="1" applyAlignment="1" applyProtection="1">
      <alignment horizontal="center"/>
      <protection locked="0"/>
    </xf>
    <xf numFmtId="0" fontId="5" fillId="21" borderId="40" xfId="2" applyFont="1" applyFill="1" applyBorder="1" applyAlignment="1" applyProtection="1">
      <alignment horizontal="center"/>
      <protection locked="0"/>
    </xf>
    <xf numFmtId="0" fontId="5" fillId="21" borderId="59" xfId="2" applyFont="1" applyFill="1" applyBorder="1" applyAlignment="1" applyProtection="1">
      <alignment horizontal="center"/>
      <protection locked="0"/>
    </xf>
    <xf numFmtId="0" fontId="5" fillId="21" borderId="39" xfId="2" applyFont="1" applyFill="1" applyBorder="1" applyAlignment="1" applyProtection="1">
      <alignment horizontal="center"/>
      <protection locked="0"/>
    </xf>
    <xf numFmtId="0" fontId="5" fillId="21" borderId="60" xfId="2" applyFont="1" applyFill="1" applyBorder="1" applyAlignment="1" applyProtection="1">
      <alignment horizontal="center"/>
      <protection locked="0"/>
    </xf>
    <xf numFmtId="166" fontId="5" fillId="21" borderId="39" xfId="3" applyFont="1" applyFill="1" applyBorder="1" applyAlignment="1" applyProtection="1">
      <alignment vertical="center"/>
      <protection locked="0"/>
    </xf>
    <xf numFmtId="166" fontId="5" fillId="21" borderId="10" xfId="3" applyFont="1" applyFill="1" applyBorder="1" applyAlignment="1" applyProtection="1">
      <alignment vertical="center"/>
      <protection locked="0"/>
    </xf>
    <xf numFmtId="0" fontId="7" fillId="22" borderId="37" xfId="2" applyFont="1" applyFill="1" applyBorder="1" applyAlignment="1">
      <alignment horizontal="center" vertical="center"/>
    </xf>
    <xf numFmtId="166" fontId="7" fillId="19" borderId="59" xfId="2" applyNumberFormat="1" applyFont="1" applyFill="1" applyBorder="1" applyAlignment="1" applyProtection="1">
      <alignment horizontal="center" vertical="center"/>
      <protection locked="0"/>
    </xf>
    <xf numFmtId="166" fontId="7" fillId="19" borderId="59" xfId="2" applyNumberFormat="1" applyFont="1" applyFill="1" applyBorder="1" applyAlignment="1" applyProtection="1">
      <alignment vertical="center"/>
      <protection locked="0"/>
    </xf>
    <xf numFmtId="0" fontId="7" fillId="0" borderId="0" xfId="2" applyFont="1" applyAlignment="1" applyProtection="1">
      <alignment horizontal="center" vertical="center"/>
      <protection locked="0"/>
    </xf>
    <xf numFmtId="0" fontId="5" fillId="21" borderId="10" xfId="2" applyFont="1" applyFill="1" applyBorder="1" applyAlignment="1" applyProtection="1">
      <alignment horizontal="center" vertical="center"/>
      <protection locked="0"/>
    </xf>
    <xf numFmtId="0" fontId="41" fillId="0" borderId="0" xfId="0" applyFont="1" applyAlignment="1">
      <alignment horizontal="left" vertical="top" wrapText="1"/>
    </xf>
    <xf numFmtId="0" fontId="42" fillId="0" borderId="0" xfId="0" applyFont="1" applyAlignment="1">
      <alignment horizontal="left" vertical="center"/>
    </xf>
    <xf numFmtId="0" fontId="2" fillId="0" borderId="2"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40" fillId="18" borderId="10" xfId="2" applyFont="1" applyFill="1" applyBorder="1" applyAlignment="1" applyProtection="1">
      <alignment vertical="center" textRotation="90" wrapText="1"/>
      <protection locked="0"/>
    </xf>
    <xf numFmtId="0" fontId="38" fillId="9" borderId="10" xfId="1" applyFont="1" applyFill="1" applyBorder="1" applyAlignment="1">
      <alignment horizontal="center" vertical="center"/>
    </xf>
    <xf numFmtId="0" fontId="9" fillId="12" borderId="80" xfId="1" applyFont="1" applyFill="1" applyBorder="1" applyAlignment="1">
      <alignment horizontal="center" vertical="center" wrapText="1"/>
    </xf>
    <xf numFmtId="0" fontId="38" fillId="12" borderId="81" xfId="1" applyFont="1" applyFill="1" applyBorder="1" applyAlignment="1" applyProtection="1">
      <alignment horizontal="center" vertical="center"/>
      <protection locked="0"/>
    </xf>
    <xf numFmtId="0" fontId="40" fillId="5" borderId="81" xfId="2" applyFont="1" applyFill="1" applyBorder="1" applyAlignment="1" applyProtection="1">
      <alignment vertical="center" textRotation="90" wrapText="1"/>
      <protection locked="0"/>
    </xf>
    <xf numFmtId="3" fontId="38" fillId="12" borderId="81" xfId="1" applyNumberFormat="1" applyFont="1" applyFill="1" applyBorder="1" applyAlignment="1" applyProtection="1">
      <alignment horizontal="center" vertical="center"/>
      <protection locked="0"/>
    </xf>
    <xf numFmtId="0" fontId="38" fillId="12" borderId="82" xfId="1" applyFont="1" applyFill="1" applyBorder="1" applyAlignment="1">
      <alignment horizontal="center" vertical="center"/>
    </xf>
    <xf numFmtId="0" fontId="38" fillId="8" borderId="40" xfId="1" applyFont="1" applyFill="1" applyBorder="1" applyAlignment="1" applyProtection="1">
      <alignment horizontal="center" vertical="center"/>
      <protection locked="0"/>
    </xf>
    <xf numFmtId="0" fontId="9" fillId="12" borderId="83" xfId="1" applyFont="1" applyFill="1" applyBorder="1" applyAlignment="1">
      <alignment horizontal="center" vertical="center" wrapText="1"/>
    </xf>
    <xf numFmtId="0" fontId="40" fillId="5" borderId="40" xfId="2" applyFont="1" applyFill="1" applyBorder="1" applyAlignment="1" applyProtection="1">
      <alignment vertical="center" textRotation="90" wrapText="1"/>
      <protection locked="0"/>
    </xf>
    <xf numFmtId="0" fontId="38" fillId="12" borderId="40" xfId="1" applyFont="1" applyFill="1" applyBorder="1" applyAlignment="1" applyProtection="1">
      <alignment horizontal="center" vertical="center"/>
      <protection locked="0"/>
    </xf>
    <xf numFmtId="3" fontId="38" fillId="12" borderId="40" xfId="1" applyNumberFormat="1" applyFont="1" applyFill="1" applyBorder="1" applyAlignment="1" applyProtection="1">
      <alignment horizontal="center" vertical="center"/>
      <protection locked="0"/>
    </xf>
    <xf numFmtId="0" fontId="38" fillId="12" borderId="84" xfId="1" applyFont="1" applyFill="1" applyBorder="1" applyAlignment="1">
      <alignment horizontal="center" vertical="center"/>
    </xf>
    <xf numFmtId="0" fontId="38" fillId="8" borderId="86" xfId="1" applyFont="1" applyFill="1" applyBorder="1" applyAlignment="1" applyProtection="1">
      <alignment horizontal="center" vertical="center"/>
      <protection locked="0"/>
    </xf>
    <xf numFmtId="0" fontId="40" fillId="18" borderId="86" xfId="2" applyFont="1" applyFill="1" applyBorder="1" applyAlignment="1" applyProtection="1">
      <alignment vertical="center" textRotation="90" wrapText="1"/>
      <protection locked="0"/>
    </xf>
    <xf numFmtId="0" fontId="38" fillId="9" borderId="86" xfId="1" applyFont="1" applyFill="1" applyBorder="1" applyAlignment="1" applyProtection="1">
      <alignment horizontal="center" vertical="center"/>
      <protection locked="0"/>
    </xf>
    <xf numFmtId="3" fontId="38" fillId="9" borderId="86" xfId="1" applyNumberFormat="1" applyFont="1" applyFill="1" applyBorder="1" applyAlignment="1" applyProtection="1">
      <alignment horizontal="center" vertical="center"/>
      <protection locked="0"/>
    </xf>
    <xf numFmtId="0" fontId="38" fillId="9" borderId="87" xfId="1" applyFont="1" applyFill="1" applyBorder="1" applyAlignment="1">
      <alignment horizontal="center" vertical="center"/>
    </xf>
    <xf numFmtId="0" fontId="38" fillId="24" borderId="10" xfId="1" applyFont="1" applyFill="1" applyBorder="1" applyAlignment="1" applyProtection="1">
      <alignment horizontal="center" vertical="center"/>
      <protection locked="0"/>
    </xf>
    <xf numFmtId="3" fontId="38" fillId="24" borderId="10" xfId="1" applyNumberFormat="1" applyFont="1" applyFill="1" applyBorder="1" applyAlignment="1" applyProtection="1">
      <alignment horizontal="center" vertical="center"/>
      <protection locked="0"/>
    </xf>
    <xf numFmtId="3" fontId="38" fillId="0" borderId="10" xfId="1" applyNumberFormat="1" applyFont="1" applyBorder="1" applyAlignment="1" applyProtection="1">
      <alignment horizontal="center" vertical="center"/>
      <protection locked="0"/>
    </xf>
    <xf numFmtId="0" fontId="2" fillId="9" borderId="10" xfId="1" applyFont="1" applyFill="1" applyBorder="1" applyAlignment="1">
      <alignment horizontal="center" vertical="center" wrapText="1"/>
    </xf>
    <xf numFmtId="0" fontId="38" fillId="25" borderId="85" xfId="1" applyFont="1" applyFill="1" applyBorder="1" applyAlignment="1">
      <alignment horizontal="center" vertical="center" wrapText="1"/>
    </xf>
    <xf numFmtId="0" fontId="38" fillId="0" borderId="86" xfId="1" applyFont="1" applyBorder="1" applyAlignment="1" applyProtection="1">
      <alignment horizontal="center" vertical="center"/>
      <protection locked="0"/>
    </xf>
    <xf numFmtId="3" fontId="38" fillId="0" borderId="86" xfId="1" applyNumberFormat="1" applyFont="1" applyBorder="1" applyAlignment="1" applyProtection="1">
      <alignment horizontal="center" vertical="center"/>
      <protection locked="0"/>
    </xf>
    <xf numFmtId="0" fontId="38" fillId="9" borderId="10" xfId="1" applyFont="1" applyFill="1" applyBorder="1" applyAlignment="1">
      <alignment horizontal="center" vertical="center" wrapText="1"/>
    </xf>
    <xf numFmtId="0" fontId="38" fillId="8" borderId="10" xfId="1" applyFont="1" applyFill="1" applyBorder="1" applyAlignment="1" applyProtection="1">
      <alignment horizontal="center" vertical="center"/>
      <protection locked="0"/>
    </xf>
    <xf numFmtId="4" fontId="18" fillId="0" borderId="10" xfId="2" applyNumberFormat="1" applyFont="1" applyBorder="1" applyAlignment="1">
      <alignment horizontal="center"/>
    </xf>
    <xf numFmtId="1" fontId="18" fillId="0" borderId="10" xfId="2" applyNumberFormat="1" applyFont="1" applyBorder="1" applyAlignment="1">
      <alignment horizontal="center"/>
    </xf>
    <xf numFmtId="1" fontId="16" fillId="0" borderId="13" xfId="2" applyNumberFormat="1" applyFont="1" applyBorder="1" applyAlignment="1">
      <alignment horizontal="center"/>
    </xf>
    <xf numFmtId="4" fontId="16" fillId="0" borderId="13" xfId="2" applyNumberFormat="1" applyFont="1" applyBorder="1" applyAlignment="1">
      <alignment horizontal="center"/>
    </xf>
    <xf numFmtId="164" fontId="34" fillId="0" borderId="17" xfId="2" applyNumberFormat="1" applyFont="1" applyBorder="1" applyAlignment="1">
      <alignment horizontal="center" vertical="center"/>
    </xf>
    <xf numFmtId="164" fontId="34" fillId="0" borderId="18" xfId="2" applyNumberFormat="1" applyFont="1" applyBorder="1" applyAlignment="1">
      <alignment horizontal="center" vertical="center"/>
    </xf>
    <xf numFmtId="0" fontId="17" fillId="0" borderId="18" xfId="2" applyFont="1" applyBorder="1" applyAlignment="1">
      <alignment horizontal="center" vertical="center"/>
    </xf>
    <xf numFmtId="164" fontId="34" fillId="0" borderId="56" xfId="2" applyNumberFormat="1" applyFont="1" applyBorder="1" applyAlignment="1">
      <alignment horizontal="center" vertical="center"/>
    </xf>
    <xf numFmtId="0" fontId="33" fillId="0" borderId="54" xfId="2" applyFont="1" applyBorder="1" applyAlignment="1">
      <alignment horizontal="center" vertical="center"/>
    </xf>
    <xf numFmtId="0" fontId="33" fillId="0" borderId="10" xfId="2" applyFont="1" applyBorder="1" applyAlignment="1">
      <alignment horizontal="center" vertical="center"/>
    </xf>
    <xf numFmtId="0" fontId="33" fillId="0" borderId="55" xfId="2" applyFont="1" applyBorder="1" applyAlignment="1">
      <alignment horizontal="center" vertical="center"/>
    </xf>
    <xf numFmtId="0" fontId="7" fillId="8" borderId="67" xfId="2" applyFont="1" applyFill="1" applyBorder="1" applyAlignment="1" applyProtection="1">
      <alignment horizontal="center" vertical="center"/>
      <protection locked="0"/>
    </xf>
    <xf numFmtId="0" fontId="7" fillId="8" borderId="58" xfId="2" applyFont="1" applyFill="1" applyBorder="1" applyAlignment="1" applyProtection="1">
      <alignment horizontal="center" vertical="center"/>
      <protection locked="0"/>
    </xf>
    <xf numFmtId="0" fontId="7" fillId="0" borderId="60" xfId="2" applyFont="1" applyBorder="1" applyAlignment="1" applyProtection="1">
      <alignment horizontal="center" vertical="center"/>
      <protection locked="0"/>
    </xf>
    <xf numFmtId="0" fontId="14" fillId="0" borderId="22" xfId="1" applyFont="1" applyBorder="1" applyAlignment="1">
      <alignment horizontal="center" vertical="center"/>
    </xf>
    <xf numFmtId="0" fontId="16" fillId="10" borderId="10" xfId="2" applyFont="1" applyFill="1" applyBorder="1" applyAlignment="1">
      <alignment horizontal="center" vertical="center"/>
    </xf>
    <xf numFmtId="4" fontId="16" fillId="0" borderId="10" xfId="2" applyNumberFormat="1" applyFont="1" applyBorder="1" applyAlignment="1">
      <alignment horizontal="center" vertical="center"/>
    </xf>
    <xf numFmtId="0" fontId="17" fillId="0" borderId="0" xfId="2" applyFont="1"/>
    <xf numFmtId="0" fontId="24" fillId="0" borderId="0" xfId="2" applyFont="1"/>
    <xf numFmtId="0" fontId="16" fillId="0" borderId="0" xfId="2" applyFont="1" applyAlignment="1">
      <alignment horizontal="center"/>
    </xf>
    <xf numFmtId="0" fontId="13" fillId="9" borderId="0" xfId="1" applyFont="1" applyFill="1" applyAlignment="1">
      <alignment horizontal="center" wrapText="1"/>
    </xf>
    <xf numFmtId="0" fontId="36" fillId="0" borderId="10" xfId="2" applyFont="1" applyBorder="1" applyAlignment="1" applyProtection="1">
      <alignment horizontal="center" vertical="center" wrapText="1"/>
      <protection locked="0"/>
    </xf>
    <xf numFmtId="0" fontId="37" fillId="9" borderId="10" xfId="2" applyFont="1" applyFill="1" applyBorder="1" applyAlignment="1" applyProtection="1">
      <alignment horizontal="center" vertical="center" wrapText="1"/>
      <protection locked="0"/>
    </xf>
    <xf numFmtId="0" fontId="0" fillId="9" borderId="88" xfId="0" applyFill="1" applyBorder="1"/>
    <xf numFmtId="0" fontId="0" fillId="9" borderId="89" xfId="0" applyFill="1" applyBorder="1"/>
    <xf numFmtId="0" fontId="0" fillId="9" borderId="90" xfId="0" applyFill="1" applyBorder="1"/>
    <xf numFmtId="0" fontId="0" fillId="9" borderId="91" xfId="0" applyFill="1" applyBorder="1"/>
    <xf numFmtId="0" fontId="0" fillId="9" borderId="93" xfId="0" applyFill="1" applyBorder="1"/>
    <xf numFmtId="0" fontId="50" fillId="9" borderId="0" xfId="0" applyFont="1" applyFill="1" applyAlignment="1">
      <alignment horizontal="center" vertical="center" wrapText="1"/>
    </xf>
    <xf numFmtId="0" fontId="52" fillId="0" borderId="10" xfId="0" applyFont="1" applyBorder="1"/>
    <xf numFmtId="0" fontId="52" fillId="0" borderId="10" xfId="0" applyFont="1" applyBorder="1" applyAlignment="1">
      <alignment horizontal="center" vertical="center"/>
    </xf>
    <xf numFmtId="0" fontId="35" fillId="0" borderId="0" xfId="0" applyFont="1"/>
    <xf numFmtId="0" fontId="51" fillId="0" borderId="95" xfId="0" applyFont="1" applyBorder="1"/>
    <xf numFmtId="0" fontId="52" fillId="0" borderId="95" xfId="0" applyFont="1" applyBorder="1"/>
    <xf numFmtId="0" fontId="52" fillId="0" borderId="96" xfId="0" applyFont="1" applyBorder="1"/>
    <xf numFmtId="0" fontId="52" fillId="0" borderId="96" xfId="0" applyFont="1" applyBorder="1" applyAlignment="1">
      <alignment horizontal="center" vertical="center"/>
    </xf>
    <xf numFmtId="0" fontId="0" fillId="0" borderId="91" xfId="0" applyBorder="1"/>
    <xf numFmtId="0" fontId="52" fillId="0" borderId="10" xfId="0" applyFont="1" applyBorder="1" applyAlignment="1">
      <alignment vertical="center"/>
    </xf>
    <xf numFmtId="0" fontId="52" fillId="0" borderId="10" xfId="0" applyFont="1" applyBorder="1" applyAlignment="1">
      <alignment vertical="center" wrapText="1"/>
    </xf>
    <xf numFmtId="0" fontId="0" fillId="0" borderId="93" xfId="0" applyBorder="1"/>
    <xf numFmtId="0" fontId="0" fillId="9" borderId="0" xfId="0" applyFill="1"/>
    <xf numFmtId="0" fontId="0" fillId="9" borderId="0" xfId="0" applyFill="1" applyAlignment="1">
      <alignment horizontal="center" vertical="center"/>
    </xf>
    <xf numFmtId="0" fontId="53" fillId="0" borderId="10" xfId="0" applyFont="1" applyBorder="1" applyAlignment="1">
      <alignment horizontal="center" vertical="center"/>
    </xf>
    <xf numFmtId="0" fontId="0" fillId="0" borderId="101" xfId="0" applyBorder="1"/>
    <xf numFmtId="0" fontId="0" fillId="0" borderId="102" xfId="0" applyBorder="1"/>
    <xf numFmtId="0" fontId="0" fillId="0" borderId="103" xfId="0" applyBorder="1"/>
    <xf numFmtId="0" fontId="7" fillId="0" borderId="0" xfId="2" applyFont="1" applyAlignment="1">
      <alignment horizontal="right"/>
    </xf>
    <xf numFmtId="165" fontId="5" fillId="0" borderId="0" xfId="2" applyNumberFormat="1" applyFont="1"/>
    <xf numFmtId="0" fontId="8" fillId="0" borderId="4" xfId="2" applyFont="1" applyBorder="1"/>
    <xf numFmtId="0" fontId="8" fillId="0" borderId="0" xfId="2" applyFont="1"/>
    <xf numFmtId="0" fontId="8" fillId="0" borderId="5" xfId="2" applyFont="1" applyBorder="1"/>
    <xf numFmtId="0" fontId="8" fillId="0" borderId="6" xfId="2" applyFont="1" applyBorder="1"/>
    <xf numFmtId="0" fontId="8" fillId="0" borderId="7" xfId="2" applyFont="1" applyBorder="1"/>
    <xf numFmtId="0" fontId="8" fillId="0" borderId="8" xfId="2" applyFont="1" applyBorder="1"/>
    <xf numFmtId="0" fontId="5" fillId="2" borderId="0" xfId="2" applyFont="1" applyFill="1"/>
    <xf numFmtId="0" fontId="7" fillId="0" borderId="10" xfId="2" applyFont="1" applyBorder="1" applyAlignment="1">
      <alignment horizontal="center" vertical="center" wrapText="1"/>
    </xf>
    <xf numFmtId="0" fontId="7" fillId="0" borderId="10" xfId="2" applyFont="1" applyBorder="1" applyAlignment="1">
      <alignment horizontal="center"/>
    </xf>
    <xf numFmtId="0" fontId="7" fillId="0" borderId="19" xfId="2" applyFont="1" applyBorder="1"/>
    <xf numFmtId="164" fontId="5" fillId="0" borderId="10" xfId="2" applyNumberFormat="1" applyFont="1" applyBorder="1"/>
    <xf numFmtId="0" fontId="7" fillId="0" borderId="13" xfId="2" applyFont="1" applyBorder="1" applyAlignment="1">
      <alignment horizontal="center" vertical="center" wrapText="1"/>
    </xf>
    <xf numFmtId="4" fontId="7" fillId="0" borderId="13" xfId="2" applyNumberFormat="1" applyFont="1" applyBorder="1"/>
    <xf numFmtId="0" fontId="22" fillId="0" borderId="0" xfId="2" applyFont="1"/>
    <xf numFmtId="166" fontId="16" fillId="3" borderId="10" xfId="2" applyNumberFormat="1" applyFont="1" applyFill="1" applyBorder="1" applyAlignment="1">
      <alignment horizontal="center" vertical="center" wrapText="1"/>
    </xf>
    <xf numFmtId="166" fontId="18" fillId="0" borderId="10" xfId="2" applyNumberFormat="1" applyFont="1" applyBorder="1" applyAlignment="1">
      <alignment horizontal="right" vertical="center"/>
    </xf>
    <xf numFmtId="0" fontId="18" fillId="0" borderId="0" xfId="2" applyFont="1" applyAlignment="1">
      <alignment horizontal="center" vertical="center"/>
    </xf>
    <xf numFmtId="0" fontId="18" fillId="0" borderId="10" xfId="2" applyFont="1" applyBorder="1" applyAlignment="1">
      <alignment vertical="center"/>
    </xf>
    <xf numFmtId="166" fontId="16" fillId="0" borderId="10" xfId="2" applyNumberFormat="1" applyFont="1" applyBorder="1" applyAlignment="1">
      <alignment horizontal="right" vertical="center"/>
    </xf>
    <xf numFmtId="166" fontId="18" fillId="0" borderId="10" xfId="3" applyFont="1" applyFill="1" applyBorder="1" applyAlignment="1" applyProtection="1">
      <alignment horizontal="right" vertical="center"/>
    </xf>
    <xf numFmtId="0" fontId="7" fillId="0" borderId="0" xfId="2" applyFont="1" applyAlignment="1">
      <alignment vertical="center"/>
    </xf>
    <xf numFmtId="0" fontId="18" fillId="0" borderId="13" xfId="2" applyFont="1" applyBorder="1" applyAlignment="1">
      <alignment horizontal="center" vertical="center" wrapText="1"/>
    </xf>
    <xf numFmtId="166" fontId="16" fillId="3" borderId="13" xfId="2" applyNumberFormat="1" applyFont="1" applyFill="1" applyBorder="1" applyAlignment="1">
      <alignment horizontal="center" vertical="center" wrapText="1"/>
    </xf>
    <xf numFmtId="0" fontId="7" fillId="26" borderId="10" xfId="2" applyFont="1" applyFill="1" applyBorder="1" applyAlignment="1">
      <alignment horizontal="center"/>
    </xf>
    <xf numFmtId="164" fontId="5" fillId="26" borderId="10" xfId="2" applyNumberFormat="1" applyFont="1" applyFill="1" applyBorder="1"/>
    <xf numFmtId="4" fontId="18" fillId="0" borderId="0" xfId="2" applyNumberFormat="1" applyFont="1"/>
    <xf numFmtId="49" fontId="53" fillId="0" borderId="0" xfId="0" applyNumberFormat="1" applyFont="1"/>
    <xf numFmtId="43" fontId="16" fillId="0" borderId="0" xfId="8" applyFont="1" applyBorder="1" applyAlignment="1"/>
    <xf numFmtId="0" fontId="16" fillId="0" borderId="0" xfId="2" applyFont="1" applyAlignment="1">
      <alignment horizontal="center" wrapText="1"/>
    </xf>
    <xf numFmtId="0" fontId="16" fillId="0" borderId="28" xfId="2" applyFont="1" applyBorder="1"/>
    <xf numFmtId="3" fontId="16" fillId="0" borderId="28" xfId="2" applyNumberFormat="1" applyFont="1" applyBorder="1"/>
    <xf numFmtId="0" fontId="16" fillId="0" borderId="10" xfId="2" applyFont="1" applyBorder="1" applyAlignment="1">
      <alignment wrapText="1"/>
    </xf>
    <xf numFmtId="43" fontId="16" fillId="0" borderId="10" xfId="2" applyNumberFormat="1" applyFont="1" applyBorder="1"/>
    <xf numFmtId="0" fontId="23" fillId="0" borderId="10" xfId="2" applyFont="1" applyBorder="1" applyAlignment="1">
      <alignment horizontal="center"/>
    </xf>
    <xf numFmtId="0" fontId="16" fillId="0" borderId="104" xfId="2" applyFont="1" applyBorder="1" applyAlignment="1">
      <alignment horizontal="center" vertical="center" wrapText="1"/>
    </xf>
    <xf numFmtId="0" fontId="16" fillId="0" borderId="53" xfId="2" applyFont="1" applyBorder="1" applyAlignment="1">
      <alignment horizontal="center" vertical="center" wrapText="1"/>
    </xf>
    <xf numFmtId="0" fontId="23" fillId="0" borderId="0" xfId="1" applyFont="1" applyAlignment="1">
      <alignment horizontal="center" wrapText="1"/>
    </xf>
    <xf numFmtId="4" fontId="18" fillId="0" borderId="0" xfId="2" applyNumberFormat="1" applyFont="1" applyAlignment="1">
      <alignment horizontal="center" wrapText="1"/>
    </xf>
    <xf numFmtId="4" fontId="16" fillId="0" borderId="0" xfId="2" applyNumberFormat="1" applyFont="1" applyAlignment="1">
      <alignment horizontal="center" wrapText="1"/>
    </xf>
    <xf numFmtId="1" fontId="16" fillId="0" borderId="13" xfId="2" applyNumberFormat="1" applyFont="1" applyBorder="1" applyAlignment="1">
      <alignment horizontal="center" vertical="center" wrapText="1"/>
    </xf>
    <xf numFmtId="1" fontId="16" fillId="13" borderId="13" xfId="2" applyNumberFormat="1" applyFont="1" applyFill="1" applyBorder="1" applyAlignment="1">
      <alignment horizontal="center" vertical="center" wrapText="1"/>
    </xf>
    <xf numFmtId="0" fontId="16" fillId="12" borderId="13" xfId="2" applyFont="1" applyFill="1" applyBorder="1" applyAlignment="1">
      <alignment horizontal="center" vertical="center" wrapText="1"/>
    </xf>
    <xf numFmtId="0" fontId="16" fillId="7" borderId="13" xfId="2" applyFont="1" applyFill="1" applyBorder="1" applyAlignment="1">
      <alignment horizontal="center" vertical="center" wrapText="1"/>
    </xf>
    <xf numFmtId="0" fontId="16" fillId="7" borderId="19" xfId="2" applyFont="1" applyFill="1" applyBorder="1" applyAlignment="1">
      <alignment horizontal="center" vertical="center" wrapText="1"/>
    </xf>
    <xf numFmtId="0" fontId="16" fillId="0" borderId="13" xfId="2" applyFont="1" applyBorder="1" applyAlignment="1" applyProtection="1">
      <alignment horizontal="center" vertical="center" wrapText="1"/>
      <protection locked="0"/>
    </xf>
    <xf numFmtId="1" fontId="18" fillId="0" borderId="10" xfId="2" applyNumberFormat="1" applyFont="1" applyBorder="1" applyAlignment="1">
      <alignment horizontal="center" vertical="center" wrapText="1"/>
    </xf>
    <xf numFmtId="4" fontId="16" fillId="0" borderId="10" xfId="2" applyNumberFormat="1" applyFont="1" applyBorder="1" applyAlignment="1">
      <alignment vertical="center" wrapText="1"/>
    </xf>
    <xf numFmtId="0" fontId="16" fillId="9" borderId="10" xfId="2" applyFont="1" applyFill="1" applyBorder="1" applyAlignment="1" applyProtection="1">
      <alignment horizontal="center" vertical="center"/>
      <protection locked="0"/>
    </xf>
    <xf numFmtId="1" fontId="18" fillId="5" borderId="10" xfId="2" applyNumberFormat="1" applyFont="1" applyFill="1" applyBorder="1" applyAlignment="1">
      <alignment horizontal="center" vertical="center" wrapText="1"/>
    </xf>
    <xf numFmtId="0" fontId="57" fillId="0" borderId="0" xfId="2" applyFont="1" applyAlignment="1" applyProtection="1">
      <alignment vertical="center"/>
      <protection locked="0"/>
    </xf>
    <xf numFmtId="0" fontId="16" fillId="0" borderId="10" xfId="2" applyFont="1" applyBorder="1" applyAlignment="1" applyProtection="1">
      <alignment horizontal="center" vertical="center" wrapText="1"/>
      <protection locked="0"/>
    </xf>
    <xf numFmtId="1" fontId="18" fillId="19" borderId="10" xfId="2" applyNumberFormat="1" applyFont="1" applyFill="1" applyBorder="1" applyAlignment="1">
      <alignment horizontal="center" vertical="center" wrapText="1"/>
    </xf>
    <xf numFmtId="0" fontId="57" fillId="0" borderId="10" xfId="2" applyFont="1" applyBorder="1" applyAlignment="1" applyProtection="1">
      <alignment vertical="center"/>
      <protection locked="0"/>
    </xf>
    <xf numFmtId="1" fontId="18" fillId="24" borderId="10" xfId="2" applyNumberFormat="1" applyFont="1" applyFill="1" applyBorder="1" applyAlignment="1">
      <alignment horizontal="center" vertical="center" wrapText="1"/>
    </xf>
    <xf numFmtId="4" fontId="18" fillId="0" borderId="10" xfId="3" applyNumberFormat="1" applyFont="1" applyFill="1" applyBorder="1" applyAlignment="1" applyProtection="1"/>
    <xf numFmtId="4" fontId="24" fillId="0" borderId="10" xfId="3" applyNumberFormat="1" applyFont="1" applyBorder="1" applyAlignment="1">
      <alignment horizontal="center" vertical="center"/>
    </xf>
    <xf numFmtId="4" fontId="24" fillId="0" borderId="10" xfId="1" applyNumberFormat="1" applyFont="1" applyBorder="1" applyAlignment="1">
      <alignment horizontal="center"/>
    </xf>
    <xf numFmtId="1" fontId="16" fillId="0" borderId="13" xfId="2" applyNumberFormat="1" applyFont="1" applyBorder="1" applyAlignment="1">
      <alignment horizontal="center" vertical="center"/>
    </xf>
    <xf numFmtId="1" fontId="16" fillId="0" borderId="19" xfId="2" applyNumberFormat="1" applyFont="1" applyBorder="1" applyAlignment="1">
      <alignment horizontal="center" vertical="center"/>
    </xf>
    <xf numFmtId="4" fontId="16" fillId="0" borderId="13" xfId="2" applyNumberFormat="1" applyFont="1" applyBorder="1" applyAlignment="1">
      <alignment horizontal="center" vertical="center"/>
    </xf>
    <xf numFmtId="1" fontId="16" fillId="11" borderId="0" xfId="2" applyNumberFormat="1" applyFont="1" applyFill="1" applyAlignment="1">
      <alignment horizontal="center"/>
    </xf>
    <xf numFmtId="1" fontId="16" fillId="11" borderId="19" xfId="2" applyNumberFormat="1" applyFont="1" applyFill="1" applyBorder="1" applyAlignment="1">
      <alignment horizontal="center"/>
    </xf>
    <xf numFmtId="4" fontId="16" fillId="11" borderId="13" xfId="2" applyNumberFormat="1" applyFont="1" applyFill="1" applyBorder="1" applyAlignment="1">
      <alignment horizontal="center"/>
    </xf>
    <xf numFmtId="0" fontId="24" fillId="0" borderId="0" xfId="1" applyFont="1" applyAlignment="1">
      <alignment horizontal="center"/>
    </xf>
    <xf numFmtId="0" fontId="25" fillId="0" borderId="11" xfId="2" applyFont="1" applyBorder="1" applyAlignment="1">
      <alignment horizontal="center" vertical="center" wrapText="1"/>
    </xf>
    <xf numFmtId="1" fontId="23" fillId="0" borderId="10" xfId="1" applyNumberFormat="1" applyFont="1" applyBorder="1" applyAlignment="1">
      <alignment horizontal="center" vertical="center" wrapText="1"/>
    </xf>
    <xf numFmtId="4" fontId="23" fillId="0" borderId="10" xfId="1" applyNumberFormat="1" applyFont="1" applyBorder="1" applyAlignment="1">
      <alignment horizontal="center" vertical="center" wrapText="1"/>
    </xf>
    <xf numFmtId="1" fontId="23" fillId="0" borderId="13" xfId="1" applyNumberFormat="1" applyFont="1" applyBorder="1" applyAlignment="1">
      <alignment horizontal="center" vertical="center" wrapText="1"/>
    </xf>
    <xf numFmtId="4" fontId="23" fillId="0" borderId="13" xfId="1" applyNumberFormat="1" applyFont="1" applyBorder="1" applyAlignment="1">
      <alignment horizontal="center" vertical="center" wrapText="1"/>
    </xf>
    <xf numFmtId="0" fontId="18" fillId="0" borderId="29" xfId="2" applyFont="1" applyBorder="1"/>
    <xf numFmtId="0" fontId="18" fillId="0" borderId="28" xfId="2" applyFont="1" applyBorder="1"/>
    <xf numFmtId="0" fontId="18" fillId="0" borderId="20" xfId="2" applyFont="1" applyBorder="1"/>
    <xf numFmtId="0" fontId="18" fillId="0" borderId="0" xfId="2" applyFont="1" applyAlignment="1">
      <alignment wrapText="1"/>
    </xf>
    <xf numFmtId="0" fontId="24" fillId="0" borderId="0" xfId="1" applyFont="1"/>
    <xf numFmtId="0" fontId="16" fillId="12" borderId="10" xfId="2" applyFont="1" applyFill="1" applyBorder="1" applyAlignment="1">
      <alignment horizontal="center" vertical="center" wrapText="1"/>
    </xf>
    <xf numFmtId="0" fontId="16" fillId="7" borderId="40" xfId="2" applyFont="1" applyFill="1" applyBorder="1" applyAlignment="1">
      <alignment horizontal="center" vertical="center" wrapText="1"/>
    </xf>
    <xf numFmtId="0" fontId="18" fillId="0" borderId="40" xfId="2" applyFont="1" applyBorder="1" applyAlignment="1">
      <alignment horizontal="center" vertical="center" wrapText="1"/>
    </xf>
    <xf numFmtId="0" fontId="18" fillId="0" borderId="40" xfId="2" applyFont="1" applyBorder="1" applyAlignment="1">
      <alignment horizontal="center" vertical="center"/>
    </xf>
    <xf numFmtId="0" fontId="18" fillId="0" borderId="10" xfId="2" applyFont="1" applyBorder="1" applyAlignment="1">
      <alignment horizontal="left" vertical="center"/>
    </xf>
    <xf numFmtId="0" fontId="18" fillId="0" borderId="10" xfId="2" applyFont="1" applyBorder="1" applyAlignment="1">
      <alignment horizontal="left"/>
    </xf>
    <xf numFmtId="0" fontId="5" fillId="0" borderId="10" xfId="2" applyFont="1" applyBorder="1"/>
    <xf numFmtId="0" fontId="25" fillId="0" borderId="2" xfId="2" applyFont="1" applyBorder="1" applyAlignment="1">
      <alignment horizontal="center" vertical="center"/>
    </xf>
    <xf numFmtId="0" fontId="16" fillId="0" borderId="0" xfId="2" applyFont="1" applyAlignment="1">
      <alignment horizontal="center" vertical="center"/>
    </xf>
    <xf numFmtId="0" fontId="16" fillId="0" borderId="7" xfId="2" applyFont="1" applyBorder="1" applyAlignment="1">
      <alignment horizontal="center" vertical="center"/>
    </xf>
    <xf numFmtId="0" fontId="0" fillId="0" borderId="0" xfId="0" applyAlignment="1">
      <alignment horizontal="left"/>
    </xf>
    <xf numFmtId="0" fontId="16" fillId="0" borderId="11" xfId="2" applyFont="1" applyBorder="1" applyAlignment="1">
      <alignment horizontal="center" vertical="center" textRotation="90" wrapText="1"/>
    </xf>
    <xf numFmtId="0" fontId="6" fillId="0" borderId="0" xfId="2" applyFont="1" applyAlignment="1">
      <alignment horizontal="center" vertical="center"/>
    </xf>
    <xf numFmtId="0" fontId="8" fillId="0" borderId="0" xfId="2" applyFont="1" applyAlignment="1" applyProtection="1">
      <alignment horizontal="center"/>
      <protection locked="0"/>
    </xf>
    <xf numFmtId="0" fontId="16" fillId="0" borderId="20" xfId="2" applyFont="1" applyBorder="1"/>
    <xf numFmtId="0" fontId="36" fillId="0" borderId="0" xfId="0" applyFont="1" applyAlignment="1">
      <alignment horizontal="center" vertical="center"/>
    </xf>
    <xf numFmtId="0" fontId="9" fillId="9" borderId="11" xfId="1" applyFont="1" applyFill="1" applyBorder="1" applyAlignment="1">
      <alignment horizontal="center" vertical="center" wrapText="1"/>
    </xf>
    <xf numFmtId="0" fontId="9" fillId="9" borderId="60" xfId="1" applyFont="1" applyFill="1" applyBorder="1" applyAlignment="1">
      <alignment horizontal="center" vertical="center" wrapText="1"/>
    </xf>
    <xf numFmtId="0" fontId="39" fillId="9" borderId="60" xfId="1" applyFont="1" applyFill="1" applyBorder="1" applyAlignment="1" applyProtection="1">
      <alignment horizontal="center" vertical="center"/>
      <protection locked="0"/>
    </xf>
    <xf numFmtId="3" fontId="39" fillId="9" borderId="60" xfId="1" applyNumberFormat="1" applyFont="1" applyFill="1" applyBorder="1" applyAlignment="1" applyProtection="1">
      <alignment horizontal="center" vertical="center"/>
      <protection locked="0"/>
    </xf>
    <xf numFmtId="0" fontId="39" fillId="9" borderId="65" xfId="1" applyFont="1" applyFill="1" applyBorder="1" applyAlignment="1">
      <alignment horizontal="center" vertical="center"/>
    </xf>
    <xf numFmtId="0" fontId="37" fillId="13" borderId="39" xfId="1" applyFont="1" applyFill="1" applyBorder="1" applyAlignment="1">
      <alignment horizontal="center" vertical="center" wrapText="1"/>
    </xf>
    <xf numFmtId="0" fontId="39" fillId="13" borderId="39" xfId="1" applyFont="1" applyFill="1" applyBorder="1" applyAlignment="1" applyProtection="1">
      <alignment horizontal="center" vertical="center"/>
      <protection locked="0"/>
    </xf>
    <xf numFmtId="3" fontId="39" fillId="13" borderId="39" xfId="1" applyNumberFormat="1" applyFont="1" applyFill="1" applyBorder="1" applyAlignment="1" applyProtection="1">
      <alignment horizontal="center" vertical="center"/>
      <protection locked="0"/>
    </xf>
    <xf numFmtId="0" fontId="16" fillId="23" borderId="13" xfId="2" applyFont="1" applyFill="1" applyBorder="1" applyAlignment="1">
      <alignment horizontal="center" vertical="center" wrapText="1"/>
    </xf>
    <xf numFmtId="0" fontId="9" fillId="23" borderId="59" xfId="1" applyFont="1" applyFill="1" applyBorder="1" applyAlignment="1">
      <alignment horizontal="center" vertical="center" wrapText="1"/>
    </xf>
    <xf numFmtId="0" fontId="9" fillId="23" borderId="60" xfId="1" applyFont="1" applyFill="1" applyBorder="1" applyAlignment="1">
      <alignment horizontal="center" vertical="center" wrapText="1"/>
    </xf>
    <xf numFmtId="0" fontId="39" fillId="23" borderId="59" xfId="1" applyFont="1" applyFill="1" applyBorder="1" applyAlignment="1" applyProtection="1">
      <alignment horizontal="center" vertical="center"/>
      <protection locked="0"/>
    </xf>
    <xf numFmtId="0" fontId="39" fillId="23" borderId="60" xfId="1" applyFont="1" applyFill="1" applyBorder="1" applyAlignment="1" applyProtection="1">
      <alignment horizontal="center" vertical="center"/>
      <protection locked="0"/>
    </xf>
    <xf numFmtId="3" fontId="39" fillId="23" borderId="59" xfId="1" applyNumberFormat="1" applyFont="1" applyFill="1" applyBorder="1" applyAlignment="1" applyProtection="1">
      <alignment horizontal="center" vertical="center"/>
      <protection locked="0"/>
    </xf>
    <xf numFmtId="3" fontId="39" fillId="23" borderId="60" xfId="1" applyNumberFormat="1" applyFont="1" applyFill="1" applyBorder="1" applyAlignment="1" applyProtection="1">
      <alignment horizontal="center" vertical="center"/>
      <protection locked="0"/>
    </xf>
    <xf numFmtId="1" fontId="16" fillId="10" borderId="10" xfId="2" applyNumberFormat="1" applyFont="1" applyFill="1" applyBorder="1" applyAlignment="1">
      <alignment horizontal="center" vertical="center" wrapText="1"/>
    </xf>
    <xf numFmtId="0" fontId="10" fillId="10" borderId="79" xfId="0" applyFont="1" applyFill="1" applyBorder="1" applyAlignment="1">
      <alignment horizontal="center" vertical="center" wrapText="1"/>
    </xf>
    <xf numFmtId="0" fontId="43" fillId="10" borderId="85" xfId="1" applyFont="1" applyFill="1" applyBorder="1" applyAlignment="1">
      <alignment horizontal="center" vertical="center" wrapText="1"/>
    </xf>
    <xf numFmtId="0" fontId="16" fillId="0" borderId="13" xfId="2" applyFont="1" applyBorder="1" applyAlignment="1">
      <alignment horizontal="center" vertical="center" wrapText="1"/>
    </xf>
    <xf numFmtId="0" fontId="16" fillId="0" borderId="10" xfId="2" applyFont="1" applyBorder="1" applyAlignment="1">
      <alignment horizontal="center"/>
    </xf>
    <xf numFmtId="164" fontId="18" fillId="0" borderId="10" xfId="2" applyNumberFormat="1" applyFont="1" applyBorder="1"/>
    <xf numFmtId="0" fontId="39" fillId="9" borderId="77" xfId="1" applyFont="1" applyFill="1" applyBorder="1" applyAlignment="1" applyProtection="1">
      <alignment horizontal="center" vertical="center"/>
      <protection locked="0"/>
    </xf>
    <xf numFmtId="0" fontId="39" fillId="8" borderId="62" xfId="1" applyFont="1" applyFill="1" applyBorder="1" applyAlignment="1" applyProtection="1">
      <alignment horizontal="center" vertical="center"/>
      <protection locked="0"/>
    </xf>
    <xf numFmtId="0" fontId="39" fillId="23" borderId="77" xfId="1" applyFont="1" applyFill="1" applyBorder="1" applyAlignment="1" applyProtection="1">
      <alignment horizontal="center" vertical="center"/>
      <protection locked="0"/>
    </xf>
    <xf numFmtId="0" fontId="39" fillId="13" borderId="28" xfId="1" applyFont="1" applyFill="1" applyBorder="1" applyAlignment="1" applyProtection="1">
      <alignment horizontal="center" vertical="center"/>
      <protection locked="0"/>
    </xf>
    <xf numFmtId="0" fontId="7" fillId="16" borderId="10" xfId="2" applyFont="1" applyFill="1" applyBorder="1" applyAlignment="1">
      <alignment vertical="center" textRotation="90" wrapText="1"/>
    </xf>
    <xf numFmtId="0" fontId="7" fillId="5" borderId="10" xfId="2" applyFont="1" applyFill="1" applyBorder="1" applyAlignment="1">
      <alignment vertical="center" textRotation="90" wrapText="1"/>
    </xf>
    <xf numFmtId="0" fontId="7" fillId="0" borderId="11" xfId="2" applyFont="1" applyBorder="1" applyAlignment="1" applyProtection="1">
      <alignment horizontal="center" vertical="center"/>
      <protection locked="0"/>
    </xf>
    <xf numFmtId="0" fontId="18" fillId="0" borderId="39" xfId="2" applyFont="1" applyBorder="1" applyAlignment="1" applyProtection="1">
      <alignment vertical="center" wrapText="1"/>
      <protection locked="0"/>
    </xf>
    <xf numFmtId="1" fontId="18" fillId="5" borderId="13" xfId="2" applyNumberFormat="1" applyFont="1" applyFill="1" applyBorder="1" applyAlignment="1">
      <alignment horizontal="center" vertical="center" wrapText="1"/>
    </xf>
    <xf numFmtId="1" fontId="16" fillId="0" borderId="0" xfId="2" applyNumberFormat="1" applyFont="1" applyAlignment="1">
      <alignment horizontal="center" vertical="center" wrapText="1"/>
    </xf>
    <xf numFmtId="0" fontId="53" fillId="0" borderId="40" xfId="0" applyFont="1" applyBorder="1"/>
    <xf numFmtId="0" fontId="35" fillId="0" borderId="28" xfId="0" applyFont="1" applyBorder="1"/>
    <xf numFmtId="0" fontId="35" fillId="0" borderId="39" xfId="0" applyFont="1" applyBorder="1"/>
    <xf numFmtId="0" fontId="5" fillId="21" borderId="109" xfId="2" applyFont="1" applyFill="1" applyBorder="1" applyAlignment="1" applyProtection="1">
      <alignment horizontal="center"/>
      <protection locked="0"/>
    </xf>
    <xf numFmtId="0" fontId="5" fillId="21" borderId="110" xfId="2" applyFont="1" applyFill="1" applyBorder="1" applyAlignment="1" applyProtection="1">
      <alignment horizontal="center"/>
      <protection locked="0"/>
    </xf>
    <xf numFmtId="0" fontId="5" fillId="21" borderId="111" xfId="2" applyFont="1" applyFill="1" applyBorder="1" applyAlignment="1" applyProtection="1">
      <alignment horizontal="center"/>
      <protection locked="0"/>
    </xf>
    <xf numFmtId="0" fontId="5" fillId="21" borderId="112" xfId="2" applyFont="1" applyFill="1" applyBorder="1" applyAlignment="1" applyProtection="1">
      <alignment horizontal="center"/>
      <protection locked="0"/>
    </xf>
    <xf numFmtId="0" fontId="7" fillId="5" borderId="73" xfId="2" applyFont="1" applyFill="1" applyBorder="1" applyAlignment="1" applyProtection="1">
      <alignment horizontal="center" vertical="center" wrapText="1"/>
      <protection locked="0"/>
    </xf>
    <xf numFmtId="0" fontId="7" fillId="0" borderId="59" xfId="2" applyFont="1" applyBorder="1" applyAlignment="1" applyProtection="1">
      <alignment horizontal="center" vertical="center"/>
      <protection locked="0"/>
    </xf>
    <xf numFmtId="0" fontId="7" fillId="8" borderId="0" xfId="2" applyFont="1" applyFill="1" applyAlignment="1" applyProtection="1">
      <alignment horizontal="center" vertical="center"/>
      <protection locked="0"/>
    </xf>
    <xf numFmtId="0" fontId="7" fillId="0" borderId="109" xfId="2" applyFont="1" applyBorder="1" applyAlignment="1" applyProtection="1">
      <alignment horizontal="center" vertical="center"/>
      <protection locked="0"/>
    </xf>
    <xf numFmtId="0" fontId="10" fillId="9" borderId="113" xfId="2" applyFont="1" applyFill="1" applyBorder="1" applyAlignment="1" applyProtection="1">
      <alignment horizontal="center" vertical="center"/>
      <protection locked="0"/>
    </xf>
    <xf numFmtId="0" fontId="7" fillId="9" borderId="111" xfId="2" applyFont="1" applyFill="1" applyBorder="1" applyAlignment="1" applyProtection="1">
      <alignment horizontal="center" vertical="center"/>
      <protection locked="0"/>
    </xf>
    <xf numFmtId="0" fontId="12" fillId="0" borderId="64" xfId="2" applyFont="1" applyBorder="1" applyAlignment="1" applyProtection="1">
      <alignment vertical="center"/>
      <protection locked="0"/>
    </xf>
    <xf numFmtId="0" fontId="7" fillId="19" borderId="111" xfId="2" applyFont="1" applyFill="1" applyBorder="1" applyAlignment="1" applyProtection="1">
      <alignment horizontal="center" vertical="center"/>
      <protection locked="0"/>
    </xf>
    <xf numFmtId="164" fontId="10" fillId="19" borderId="112" xfId="2" applyNumberFormat="1" applyFont="1" applyFill="1" applyBorder="1" applyAlignment="1" applyProtection="1">
      <alignment vertical="center"/>
      <protection locked="0"/>
    </xf>
    <xf numFmtId="0" fontId="7" fillId="8" borderId="114" xfId="2" applyFont="1" applyFill="1" applyBorder="1" applyAlignment="1" applyProtection="1">
      <alignment horizontal="center" vertical="center"/>
      <protection locked="0"/>
    </xf>
    <xf numFmtId="0" fontId="7" fillId="8" borderId="57" xfId="2" applyFont="1" applyFill="1" applyBorder="1" applyAlignment="1" applyProtection="1">
      <alignment horizontal="center" vertical="center"/>
      <protection locked="0"/>
    </xf>
    <xf numFmtId="1" fontId="2" fillId="0" borderId="10" xfId="2" applyNumberFormat="1" applyFont="1" applyBorder="1" applyAlignment="1">
      <alignment horizontal="center" vertical="center"/>
    </xf>
    <xf numFmtId="1" fontId="3" fillId="5" borderId="32" xfId="2" applyNumberFormat="1" applyFont="1" applyFill="1" applyBorder="1" applyAlignment="1">
      <alignment horizontal="center" vertical="center" wrapText="1"/>
    </xf>
    <xf numFmtId="1" fontId="18" fillId="0" borderId="0" xfId="2" applyNumberFormat="1" applyFont="1" applyAlignment="1">
      <alignment horizontal="center" vertical="center" wrapText="1"/>
    </xf>
    <xf numFmtId="1" fontId="2" fillId="0" borderId="11" xfId="2" applyNumberFormat="1" applyFont="1" applyBorder="1" applyAlignment="1">
      <alignment horizontal="center" vertical="center"/>
    </xf>
    <xf numFmtId="0" fontId="1" fillId="0" borderId="10" xfId="1" applyBorder="1"/>
    <xf numFmtId="1" fontId="1" fillId="0" borderId="10" xfId="1" applyNumberFormat="1" applyBorder="1"/>
    <xf numFmtId="164" fontId="23" fillId="9" borderId="40" xfId="2" applyNumberFormat="1" applyFont="1" applyFill="1" applyBorder="1" applyAlignment="1">
      <alignment horizontal="center" vertical="center"/>
    </xf>
    <xf numFmtId="0" fontId="2" fillId="5" borderId="33" xfId="2" applyFont="1" applyFill="1" applyBorder="1" applyAlignment="1">
      <alignment horizontal="center" vertical="center" wrapText="1"/>
    </xf>
    <xf numFmtId="164" fontId="23" fillId="9" borderId="34" xfId="2" applyNumberFormat="1" applyFont="1" applyFill="1" applyBorder="1" applyAlignment="1">
      <alignment horizontal="center" vertical="center"/>
    </xf>
    <xf numFmtId="1" fontId="1" fillId="0" borderId="40" xfId="1" applyNumberFormat="1" applyBorder="1"/>
    <xf numFmtId="43" fontId="16" fillId="0" borderId="10" xfId="8" applyFont="1" applyFill="1" applyBorder="1" applyAlignment="1" applyProtection="1">
      <alignment horizontal="center" vertical="center" wrapText="1"/>
      <protection locked="0"/>
    </xf>
    <xf numFmtId="43" fontId="7" fillId="0" borderId="10" xfId="8" applyFont="1" applyFill="1" applyBorder="1" applyAlignment="1" applyProtection="1">
      <alignment vertical="center" wrapText="1"/>
      <protection locked="0"/>
    </xf>
    <xf numFmtId="0" fontId="0" fillId="0" borderId="0" xfId="0" applyAlignment="1">
      <alignment horizontal="left" vertical="center"/>
    </xf>
    <xf numFmtId="0" fontId="51" fillId="0" borderId="34"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10" xfId="0" applyFont="1" applyBorder="1" applyAlignment="1">
      <alignment horizontal="right" vertical="center"/>
    </xf>
    <xf numFmtId="0" fontId="53" fillId="0" borderId="40" xfId="0" applyFont="1" applyBorder="1" applyAlignment="1">
      <alignment horizontal="right" vertical="center"/>
    </xf>
    <xf numFmtId="0" fontId="53" fillId="0" borderId="28" xfId="0" applyFont="1" applyBorder="1" applyAlignment="1">
      <alignment horizontal="right" vertical="center"/>
    </xf>
    <xf numFmtId="0" fontId="53" fillId="0" borderId="39" xfId="0" applyFont="1" applyBorder="1" applyAlignment="1">
      <alignment horizontal="right" vertical="center"/>
    </xf>
    <xf numFmtId="0" fontId="54" fillId="26" borderId="40" xfId="0" applyFont="1" applyFill="1" applyBorder="1" applyAlignment="1">
      <alignment horizontal="right" vertical="center"/>
    </xf>
    <xf numFmtId="0" fontId="54" fillId="26" borderId="28" xfId="0" applyFont="1" applyFill="1" applyBorder="1" applyAlignment="1">
      <alignment horizontal="right" vertical="center"/>
    </xf>
    <xf numFmtId="0" fontId="54" fillId="26" borderId="39" xfId="0" applyFont="1" applyFill="1" applyBorder="1" applyAlignment="1">
      <alignment horizontal="right" vertical="center"/>
    </xf>
    <xf numFmtId="0" fontId="0" fillId="0" borderId="0" xfId="0" applyAlignment="1">
      <alignment horizontal="center" vertical="center"/>
    </xf>
    <xf numFmtId="0" fontId="50" fillId="26" borderId="98" xfId="0" applyFont="1" applyFill="1" applyBorder="1" applyAlignment="1">
      <alignment horizontal="center" vertical="center" wrapText="1"/>
    </xf>
    <xf numFmtId="0" fontId="50" fillId="26" borderId="100" xfId="0" applyFont="1" applyFill="1" applyBorder="1" applyAlignment="1">
      <alignment horizontal="center" vertical="center" wrapText="1"/>
    </xf>
    <xf numFmtId="0" fontId="50" fillId="26" borderId="97" xfId="0" applyFont="1" applyFill="1" applyBorder="1" applyAlignment="1">
      <alignment horizontal="center" vertical="center" wrapText="1"/>
    </xf>
    <xf numFmtId="0" fontId="50" fillId="26" borderId="99" xfId="0" applyFont="1" applyFill="1" applyBorder="1" applyAlignment="1">
      <alignment horizontal="center" vertical="center" wrapText="1"/>
    </xf>
    <xf numFmtId="0" fontId="50" fillId="26" borderId="0" xfId="0" applyFont="1" applyFill="1" applyAlignment="1">
      <alignment horizontal="center" vertical="center" wrapText="1"/>
    </xf>
    <xf numFmtId="0" fontId="50" fillId="26" borderId="92" xfId="0" applyFont="1" applyFill="1" applyBorder="1" applyAlignment="1">
      <alignment horizontal="center" vertical="center" wrapText="1"/>
    </xf>
    <xf numFmtId="0" fontId="50" fillId="26" borderId="94" xfId="0" applyFont="1" applyFill="1" applyBorder="1" applyAlignment="1">
      <alignment horizontal="center" vertical="center" wrapText="1"/>
    </xf>
    <xf numFmtId="0" fontId="49" fillId="0" borderId="0" xfId="2" applyFont="1" applyAlignment="1">
      <alignment horizontal="center" vertical="center"/>
    </xf>
    <xf numFmtId="0" fontId="2" fillId="0" borderId="43" xfId="1" applyFont="1" applyBorder="1" applyAlignment="1">
      <alignment horizontal="left" vertical="center" wrapText="1"/>
    </xf>
    <xf numFmtId="0" fontId="2" fillId="0" borderId="44" xfId="1" applyFont="1" applyBorder="1" applyAlignment="1">
      <alignment horizontal="left" vertical="center"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2" fillId="0" borderId="45" xfId="1" applyFont="1" applyBorder="1" applyAlignment="1">
      <alignment horizontal="left" vertical="center" wrapText="1"/>
    </xf>
    <xf numFmtId="0" fontId="2" fillId="0" borderId="46" xfId="1" applyFont="1" applyBorder="1" applyAlignment="1">
      <alignment horizontal="left" vertical="center" wrapText="1"/>
    </xf>
    <xf numFmtId="0" fontId="17" fillId="0" borderId="4" xfId="2" applyFont="1" applyBorder="1" applyAlignment="1">
      <alignment horizontal="center" vertical="center"/>
    </xf>
    <xf numFmtId="0" fontId="17" fillId="0" borderId="0" xfId="2" applyFont="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7" xfId="2" applyFont="1" applyBorder="1" applyAlignment="1">
      <alignment horizontal="center" vertical="center"/>
    </xf>
    <xf numFmtId="0" fontId="17" fillId="0" borderId="8" xfId="2" applyFont="1" applyBorder="1" applyAlignment="1">
      <alignment horizontal="center" vertical="center"/>
    </xf>
    <xf numFmtId="0" fontId="2" fillId="0" borderId="47" xfId="1" applyFont="1" applyBorder="1" applyAlignment="1">
      <alignment horizontal="left" vertical="center" wrapText="1"/>
    </xf>
    <xf numFmtId="0" fontId="2" fillId="0" borderId="48" xfId="1" applyFont="1" applyBorder="1" applyAlignment="1">
      <alignment horizontal="left" vertical="center" wrapText="1"/>
    </xf>
    <xf numFmtId="0" fontId="16" fillId="0" borderId="10" xfId="2" applyFont="1" applyBorder="1" applyAlignment="1">
      <alignment horizontal="center" vertical="center" textRotation="90"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6" fillId="0" borderId="9" xfId="2" applyFont="1" applyBorder="1" applyAlignment="1">
      <alignment horizontal="center"/>
    </xf>
    <xf numFmtId="0" fontId="16" fillId="0" borderId="11" xfId="2" applyFont="1" applyBorder="1" applyAlignment="1">
      <alignment horizontal="center" vertical="center" textRotation="90" wrapText="1"/>
    </xf>
    <xf numFmtId="0" fontId="16" fillId="0" borderId="12" xfId="2" applyFont="1" applyBorder="1" applyAlignment="1">
      <alignment horizontal="center" vertical="center" textRotation="90" wrapText="1"/>
    </xf>
    <xf numFmtId="0" fontId="6" fillId="0" borderId="1" xfId="2" applyFont="1" applyBorder="1" applyAlignment="1">
      <alignment horizontal="center"/>
    </xf>
    <xf numFmtId="0" fontId="6" fillId="0" borderId="2" xfId="2" applyFont="1" applyBorder="1" applyAlignment="1">
      <alignment horizontal="center"/>
    </xf>
    <xf numFmtId="0" fontId="6" fillId="0" borderId="3" xfId="2" applyFont="1" applyBorder="1" applyAlignment="1">
      <alignment horizontal="center"/>
    </xf>
    <xf numFmtId="0" fontId="28" fillId="0" borderId="0" xfId="2" applyFont="1" applyAlignment="1">
      <alignment horizontal="left" vertical="center" wrapText="1"/>
    </xf>
    <xf numFmtId="0" fontId="18" fillId="0" borderId="10" xfId="2" applyFont="1" applyBorder="1" applyAlignment="1">
      <alignment horizontal="left" vertical="center" wrapText="1"/>
    </xf>
    <xf numFmtId="0" fontId="16" fillId="0" borderId="40" xfId="2" applyFont="1" applyBorder="1" applyAlignment="1">
      <alignment horizontal="center" vertical="center"/>
    </xf>
    <xf numFmtId="0" fontId="16" fillId="0" borderId="28" xfId="2" applyFont="1" applyBorder="1" applyAlignment="1">
      <alignment horizontal="center" vertical="center"/>
    </xf>
    <xf numFmtId="0" fontId="16" fillId="0" borderId="39" xfId="2" applyFont="1" applyBorder="1" applyAlignment="1">
      <alignment horizontal="center" vertical="center"/>
    </xf>
    <xf numFmtId="0" fontId="16" fillId="0" borderId="10" xfId="2" applyFont="1" applyBorder="1" applyAlignment="1">
      <alignment horizontal="left" wrapText="1"/>
    </xf>
    <xf numFmtId="0" fontId="16" fillId="15" borderId="10" xfId="2" applyFont="1" applyFill="1" applyBorder="1" applyAlignment="1">
      <alignment horizontal="center" wrapText="1"/>
    </xf>
    <xf numFmtId="0" fontId="16" fillId="0" borderId="10"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16" fillId="0" borderId="0" xfId="2" applyFont="1" applyAlignment="1">
      <alignment horizontal="center" wrapText="1"/>
    </xf>
    <xf numFmtId="0" fontId="16" fillId="0" borderId="10" xfId="2" applyFont="1" applyBorder="1" applyAlignment="1">
      <alignment horizontal="center" wrapText="1"/>
    </xf>
    <xf numFmtId="0" fontId="16" fillId="0" borderId="40" xfId="2" applyFont="1" applyBorder="1" applyAlignment="1">
      <alignment horizontal="center"/>
    </xf>
    <xf numFmtId="0" fontId="16" fillId="0" borderId="28" xfId="2" applyFont="1" applyBorder="1" applyAlignment="1">
      <alignment horizontal="center"/>
    </xf>
    <xf numFmtId="0" fontId="16" fillId="0" borderId="39" xfId="2" applyFont="1" applyBorder="1" applyAlignment="1">
      <alignment horizontal="center"/>
    </xf>
    <xf numFmtId="0" fontId="16" fillId="15" borderId="10" xfId="2" applyFont="1" applyFill="1" applyBorder="1" applyAlignment="1">
      <alignment horizontal="left" wrapText="1"/>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23" fillId="0" borderId="1" xfId="1" applyFont="1" applyBorder="1" applyAlignment="1">
      <alignment horizontal="left" vertical="center" wrapText="1"/>
    </xf>
    <xf numFmtId="0" fontId="23" fillId="0" borderId="2" xfId="1" applyFont="1" applyBorder="1" applyAlignment="1">
      <alignment horizontal="left" vertical="center" wrapText="1"/>
    </xf>
    <xf numFmtId="0" fontId="58" fillId="0" borderId="1" xfId="2" applyFont="1" applyBorder="1" applyAlignment="1">
      <alignment horizontal="center" vertical="center" wrapText="1"/>
    </xf>
    <xf numFmtId="0" fontId="58" fillId="0" borderId="2" xfId="2" applyFont="1" applyBorder="1" applyAlignment="1">
      <alignment horizontal="center" vertical="center" wrapText="1"/>
    </xf>
    <xf numFmtId="0" fontId="58" fillId="0" borderId="3" xfId="2" applyFont="1" applyBorder="1" applyAlignment="1">
      <alignment horizontal="center" vertical="center" wrapText="1"/>
    </xf>
    <xf numFmtId="0" fontId="23" fillId="0" borderId="4" xfId="1" applyFont="1" applyBorder="1" applyAlignment="1">
      <alignment horizontal="left" vertical="center" wrapText="1"/>
    </xf>
    <xf numFmtId="0" fontId="23" fillId="0" borderId="0" xfId="1" applyFont="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17" fillId="0" borderId="9" xfId="2" applyFont="1" applyBorder="1" applyAlignment="1">
      <alignment horizontal="center" vertical="center" wrapText="1"/>
    </xf>
    <xf numFmtId="0" fontId="23" fillId="9" borderId="1" xfId="1" applyFont="1" applyFill="1" applyBorder="1" applyAlignment="1">
      <alignment horizontal="left" vertical="center" wrapText="1"/>
    </xf>
    <xf numFmtId="0" fontId="23" fillId="9" borderId="2" xfId="1" applyFont="1" applyFill="1" applyBorder="1" applyAlignment="1">
      <alignment horizontal="left" vertical="center" wrapText="1"/>
    </xf>
    <xf numFmtId="0" fontId="23" fillId="9" borderId="4" xfId="1" applyFont="1" applyFill="1" applyBorder="1" applyAlignment="1">
      <alignment horizontal="left" vertical="center" wrapText="1"/>
    </xf>
    <xf numFmtId="0" fontId="23" fillId="9" borderId="0" xfId="1" applyFont="1" applyFill="1" applyAlignment="1">
      <alignment horizontal="left" vertical="center" wrapText="1"/>
    </xf>
    <xf numFmtId="0" fontId="23" fillId="9" borderId="6" xfId="1" applyFont="1" applyFill="1" applyBorder="1" applyAlignment="1">
      <alignment horizontal="left" vertical="center" wrapText="1"/>
    </xf>
    <xf numFmtId="0" fontId="23" fillId="9" borderId="7" xfId="1" applyFont="1" applyFill="1" applyBorder="1" applyAlignment="1">
      <alignment horizontal="left" vertical="center" wrapText="1"/>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8" fillId="9" borderId="10" xfId="2" applyFont="1" applyFill="1" applyBorder="1" applyAlignment="1">
      <alignment horizontal="left" vertical="center" wrapText="1"/>
    </xf>
    <xf numFmtId="0" fontId="24" fillId="0" borderId="10" xfId="2" applyFont="1" applyBorder="1" applyAlignment="1">
      <alignment horizontal="left" vertical="center" wrapText="1"/>
    </xf>
    <xf numFmtId="0" fontId="16" fillId="0" borderId="13" xfId="2" applyFont="1" applyBorder="1" applyAlignment="1">
      <alignment horizontal="center" vertical="center" textRotation="90" wrapText="1"/>
    </xf>
    <xf numFmtId="0" fontId="7" fillId="0" borderId="40" xfId="2" applyFont="1" applyBorder="1" applyAlignment="1">
      <alignment horizontal="center" vertical="center"/>
    </xf>
    <xf numFmtId="0" fontId="7" fillId="0" borderId="28" xfId="2" applyFont="1" applyBorder="1" applyAlignment="1">
      <alignment horizontal="center" vertical="center"/>
    </xf>
    <xf numFmtId="0" fontId="7" fillId="0" borderId="39" xfId="2" applyFont="1" applyBorder="1" applyAlignment="1">
      <alignment horizontal="center" vertical="center"/>
    </xf>
    <xf numFmtId="0" fontId="16" fillId="0" borderId="51" xfId="2" applyFont="1" applyBorder="1" applyAlignment="1">
      <alignment horizontal="center" vertical="center"/>
    </xf>
    <xf numFmtId="0" fontId="16" fillId="0" borderId="52" xfId="2" applyFont="1" applyBorder="1" applyAlignment="1">
      <alignment horizontal="center" vertical="center"/>
    </xf>
    <xf numFmtId="0" fontId="18" fillId="0" borderId="6"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6" fillId="0" borderId="40" xfId="2" applyFont="1" applyBorder="1" applyAlignment="1">
      <alignment horizontal="left"/>
    </xf>
    <xf numFmtId="0" fontId="16" fillId="0" borderId="28" xfId="2" applyFont="1" applyBorder="1" applyAlignment="1">
      <alignment horizontal="left"/>
    </xf>
    <xf numFmtId="0" fontId="16" fillId="0" borderId="39" xfId="2" applyFont="1" applyBorder="1" applyAlignment="1">
      <alignment horizontal="left"/>
    </xf>
    <xf numFmtId="0" fontId="16" fillId="0" borderId="40" xfId="2" applyFont="1" applyBorder="1" applyAlignment="1">
      <alignment horizontal="center" wrapText="1"/>
    </xf>
    <xf numFmtId="0" fontId="16" fillId="0" borderId="39" xfId="2" applyFont="1" applyBorder="1" applyAlignment="1">
      <alignment horizontal="center" wrapText="1"/>
    </xf>
    <xf numFmtId="0" fontId="59" fillId="0" borderId="10" xfId="0" applyFont="1" applyBorder="1" applyAlignment="1">
      <alignment horizontal="left" wrapText="1"/>
    </xf>
    <xf numFmtId="0" fontId="13" fillId="0" borderId="10" xfId="1" applyFont="1" applyBorder="1" applyAlignment="1">
      <alignment horizontal="center" vertical="center" wrapText="1"/>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6" fillId="0" borderId="10" xfId="2" applyFont="1" applyBorder="1" applyAlignment="1">
      <alignment horizontal="center" vertical="center"/>
    </xf>
    <xf numFmtId="0" fontId="2" fillId="0" borderId="0" xfId="1" applyFont="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8" fillId="0" borderId="10" xfId="2" applyFont="1" applyBorder="1" applyAlignment="1" applyProtection="1">
      <alignment horizontal="center"/>
      <protection locked="0"/>
    </xf>
    <xf numFmtId="0" fontId="2" fillId="0" borderId="7"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9" fillId="0" borderId="10" xfId="1" applyFont="1" applyBorder="1" applyAlignment="1">
      <alignment horizontal="center" vertical="center" wrapText="1"/>
    </xf>
    <xf numFmtId="4" fontId="17" fillId="0" borderId="0" xfId="2" applyNumberFormat="1" applyFont="1" applyAlignment="1">
      <alignment horizontal="center" vertical="center" wrapText="1"/>
    </xf>
    <xf numFmtId="0" fontId="36" fillId="12" borderId="78" xfId="0" applyFont="1" applyFill="1" applyBorder="1" applyAlignment="1">
      <alignment horizontal="center" vertical="center" wrapText="1"/>
    </xf>
    <xf numFmtId="0" fontId="36" fillId="12" borderId="79" xfId="0" applyFont="1" applyFill="1" applyBorder="1" applyAlignment="1">
      <alignment horizontal="center" vertical="center"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xf>
    <xf numFmtId="0" fontId="36" fillId="13" borderId="107" xfId="0" applyFont="1" applyFill="1" applyBorder="1" applyAlignment="1">
      <alignment horizontal="center" vertical="center" wrapText="1"/>
    </xf>
    <xf numFmtId="0" fontId="36" fillId="13" borderId="76" xfId="0" applyFont="1" applyFill="1" applyBorder="1" applyAlignment="1">
      <alignment horizontal="center" vertical="center"/>
    </xf>
    <xf numFmtId="0" fontId="42" fillId="0" borderId="10" xfId="0" applyFont="1" applyBorder="1" applyAlignment="1">
      <alignment horizontal="left" vertical="center"/>
    </xf>
    <xf numFmtId="0" fontId="41" fillId="0" borderId="10" xfId="0" applyFont="1" applyBorder="1" applyAlignment="1">
      <alignment horizontal="left" vertical="top" wrapText="1"/>
    </xf>
    <xf numFmtId="0" fontId="36" fillId="23" borderId="57" xfId="0" applyFont="1" applyFill="1" applyBorder="1" applyAlignment="1">
      <alignment horizontal="center" vertical="center" wrapText="1"/>
    </xf>
    <xf numFmtId="0" fontId="36" fillId="23" borderId="76" xfId="0" applyFont="1" applyFill="1" applyBorder="1" applyAlignment="1">
      <alignment horizontal="center" vertical="center" wrapText="1"/>
    </xf>
    <xf numFmtId="0" fontId="7" fillId="0" borderId="42" xfId="2" applyFont="1" applyBorder="1" applyAlignment="1" applyProtection="1">
      <alignment horizontal="center" vertical="center" wrapText="1"/>
      <protection locked="0"/>
    </xf>
    <xf numFmtId="0" fontId="7" fillId="0" borderId="41"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7" fillId="7" borderId="10" xfId="2" applyFont="1" applyFill="1" applyBorder="1" applyAlignment="1" applyProtection="1">
      <alignment horizontal="center" vertical="center" wrapText="1"/>
      <protection locked="0"/>
    </xf>
    <xf numFmtId="0" fontId="7" fillId="0" borderId="14" xfId="2" applyFont="1" applyBorder="1" applyAlignment="1" applyProtection="1">
      <alignment horizontal="center" vertical="center" wrapText="1"/>
      <protection locked="0"/>
    </xf>
    <xf numFmtId="0" fontId="7" fillId="0" borderId="16" xfId="2" applyFont="1" applyBorder="1" applyAlignment="1" applyProtection="1">
      <alignment horizontal="center" vertical="center" wrapText="1"/>
      <protection locked="0"/>
    </xf>
    <xf numFmtId="0" fontId="7" fillId="0" borderId="33" xfId="2" applyFont="1" applyBorder="1" applyAlignment="1" applyProtection="1">
      <alignment horizontal="center" vertical="center" wrapText="1"/>
      <protection locked="0"/>
    </xf>
    <xf numFmtId="0" fontId="7" fillId="0" borderId="31" xfId="2" applyFont="1" applyBorder="1" applyAlignment="1" applyProtection="1">
      <alignment horizontal="center" vertical="center" wrapText="1"/>
      <protection locked="0"/>
    </xf>
    <xf numFmtId="0" fontId="7" fillId="3" borderId="33" xfId="2" applyFont="1" applyFill="1" applyBorder="1" applyAlignment="1" applyProtection="1">
      <alignment horizontal="center" vertical="center" wrapText="1"/>
      <protection locked="0"/>
    </xf>
    <xf numFmtId="0" fontId="7" fillId="3" borderId="32" xfId="2" applyFont="1" applyFill="1" applyBorder="1" applyAlignment="1" applyProtection="1">
      <alignment horizontal="center" vertical="center" wrapText="1"/>
      <protection locked="0"/>
    </xf>
    <xf numFmtId="0" fontId="7" fillId="12" borderId="108" xfId="2" applyFont="1" applyFill="1" applyBorder="1" applyAlignment="1" applyProtection="1">
      <alignment horizontal="center" vertical="center" wrapText="1"/>
      <protection locked="0"/>
    </xf>
    <xf numFmtId="0" fontId="7" fillId="12" borderId="33" xfId="2" applyFont="1" applyFill="1" applyBorder="1" applyAlignment="1" applyProtection="1">
      <alignment horizontal="center" vertical="center" wrapText="1"/>
      <protection locked="0"/>
    </xf>
    <xf numFmtId="0" fontId="7" fillId="9" borderId="72" xfId="2" applyFont="1" applyFill="1" applyBorder="1" applyAlignment="1" applyProtection="1">
      <alignment horizontal="center" vertical="center" wrapText="1"/>
      <protection locked="0"/>
    </xf>
    <xf numFmtId="0" fontId="7" fillId="9" borderId="29" xfId="2" applyFont="1" applyFill="1" applyBorder="1" applyAlignment="1" applyProtection="1">
      <alignment horizontal="center" vertical="center" wrapText="1"/>
      <protection locked="0"/>
    </xf>
    <xf numFmtId="0" fontId="7" fillId="9" borderId="73" xfId="2" applyFont="1" applyFill="1" applyBorder="1" applyAlignment="1" applyProtection="1">
      <alignment horizontal="center" vertical="center" wrapText="1"/>
      <protection locked="0"/>
    </xf>
    <xf numFmtId="0" fontId="7" fillId="9" borderId="70" xfId="2" applyFont="1" applyFill="1" applyBorder="1" applyAlignment="1" applyProtection="1">
      <alignment horizontal="center" vertical="center" wrapText="1"/>
      <protection locked="0"/>
    </xf>
    <xf numFmtId="0" fontId="7" fillId="9" borderId="0" xfId="2" applyFont="1" applyFill="1" applyAlignment="1" applyProtection="1">
      <alignment horizontal="center" vertical="center" wrapText="1"/>
      <protection locked="0"/>
    </xf>
    <xf numFmtId="0" fontId="7" fillId="9" borderId="74" xfId="2" applyFont="1" applyFill="1" applyBorder="1" applyAlignment="1" applyProtection="1">
      <alignment horizontal="center" vertical="center" wrapText="1"/>
      <protection locked="0"/>
    </xf>
    <xf numFmtId="0" fontId="7" fillId="7" borderId="39" xfId="2" applyFont="1" applyFill="1" applyBorder="1" applyAlignment="1" applyProtection="1">
      <alignment horizontal="center" vertical="center" wrapText="1"/>
      <protection locked="0"/>
    </xf>
    <xf numFmtId="0" fontId="7" fillId="0" borderId="10" xfId="2" applyFont="1" applyBorder="1" applyAlignment="1" applyProtection="1">
      <alignment horizontal="center" vertical="center" textRotation="90" wrapText="1"/>
      <protection locked="0"/>
    </xf>
    <xf numFmtId="0" fontId="5" fillId="0" borderId="31" xfId="2" applyFont="1" applyBorder="1" applyAlignment="1" applyProtection="1">
      <alignment horizontal="center" vertical="center" wrapText="1"/>
      <protection locked="0"/>
    </xf>
    <xf numFmtId="0" fontId="7" fillId="3" borderId="38" xfId="2" applyFont="1" applyFill="1" applyBorder="1" applyAlignment="1" applyProtection="1">
      <alignment horizontal="center" vertical="center" wrapText="1"/>
      <protection locked="0"/>
    </xf>
    <xf numFmtId="0" fontId="7" fillId="12" borderId="66" xfId="2" applyFont="1" applyFill="1" applyBorder="1" applyAlignment="1" applyProtection="1">
      <alignment horizontal="center" vertical="center" wrapText="1"/>
      <protection locked="0"/>
    </xf>
    <xf numFmtId="0" fontId="7" fillId="12" borderId="49" xfId="2" applyFont="1" applyFill="1" applyBorder="1" applyAlignment="1" applyProtection="1">
      <alignment horizontal="center" vertical="center" wrapText="1"/>
      <protection locked="0"/>
    </xf>
    <xf numFmtId="0" fontId="7" fillId="9" borderId="34" xfId="2" applyFont="1" applyFill="1" applyBorder="1" applyAlignment="1" applyProtection="1">
      <alignment horizontal="center" vertical="center" wrapText="1"/>
      <protection locked="0"/>
    </xf>
    <xf numFmtId="0" fontId="7" fillId="9" borderId="35" xfId="2" applyFont="1" applyFill="1" applyBorder="1" applyAlignment="1" applyProtection="1">
      <alignment horizontal="center" vertical="center" wrapText="1"/>
      <protection locked="0"/>
    </xf>
    <xf numFmtId="0" fontId="7" fillId="9" borderId="19" xfId="2" applyFont="1" applyFill="1" applyBorder="1" applyAlignment="1" applyProtection="1">
      <alignment horizontal="center" vertical="center" wrapText="1"/>
      <protection locked="0"/>
    </xf>
    <xf numFmtId="0" fontId="7" fillId="9" borderId="20" xfId="2" applyFont="1" applyFill="1" applyBorder="1" applyAlignment="1" applyProtection="1">
      <alignment horizontal="center" vertical="center" wrapText="1"/>
      <protection locked="0"/>
    </xf>
    <xf numFmtId="0" fontId="3" fillId="9" borderId="0" xfId="2" applyFont="1" applyFill="1" applyAlignment="1" applyProtection="1">
      <alignment horizontal="left" vertical="center" wrapText="1"/>
      <protection locked="0"/>
    </xf>
    <xf numFmtId="0" fontId="3" fillId="9" borderId="10" xfId="2" applyFont="1" applyFill="1" applyBorder="1" applyAlignment="1" applyProtection="1">
      <alignment horizontal="left" vertical="center" wrapText="1"/>
      <protection locked="0"/>
    </xf>
    <xf numFmtId="0" fontId="3" fillId="9" borderId="40" xfId="2" applyFont="1" applyFill="1" applyBorder="1" applyAlignment="1" applyProtection="1">
      <alignment horizontal="left" vertical="center" wrapText="1"/>
      <protection locked="0"/>
    </xf>
    <xf numFmtId="0" fontId="3" fillId="9" borderId="28" xfId="2" applyFont="1" applyFill="1" applyBorder="1" applyAlignment="1" applyProtection="1">
      <alignment horizontal="left" vertical="center" wrapText="1"/>
      <protection locked="0"/>
    </xf>
    <xf numFmtId="0" fontId="3" fillId="9" borderId="39" xfId="2" applyFont="1" applyFill="1" applyBorder="1" applyAlignment="1" applyProtection="1">
      <alignment horizontal="left" vertical="center" wrapText="1"/>
      <protection locked="0"/>
    </xf>
    <xf numFmtId="0" fontId="7" fillId="0" borderId="61" xfId="2" applyFont="1" applyBorder="1" applyAlignment="1" applyProtection="1">
      <alignment horizontal="center" vertical="center" wrapText="1"/>
      <protection locked="0"/>
    </xf>
    <xf numFmtId="0" fontId="7" fillId="0" borderId="39" xfId="2" applyFont="1" applyBorder="1" applyAlignment="1" applyProtection="1">
      <alignment horizontal="center" vertical="center" wrapText="1"/>
      <protection locked="0"/>
    </xf>
    <xf numFmtId="0" fontId="16" fillId="0" borderId="10" xfId="2" applyFont="1" applyBorder="1" applyAlignment="1" applyProtection="1">
      <alignment horizontal="center" vertical="center" textRotation="90" wrapText="1"/>
      <protection locked="0"/>
    </xf>
    <xf numFmtId="4" fontId="17" fillId="0" borderId="24" xfId="2" applyNumberFormat="1" applyFont="1" applyBorder="1" applyAlignment="1">
      <alignment horizontal="center" vertical="center" wrapText="1"/>
    </xf>
    <xf numFmtId="0" fontId="7" fillId="0" borderId="51" xfId="2" applyFont="1" applyBorder="1" applyAlignment="1" applyProtection="1">
      <alignment horizontal="center" vertical="center" wrapText="1"/>
      <protection locked="0"/>
    </xf>
    <xf numFmtId="0" fontId="7" fillId="0" borderId="75" xfId="2" applyFont="1" applyBorder="1" applyAlignment="1" applyProtection="1">
      <alignment horizontal="center" vertical="center" wrapText="1"/>
      <protection locked="0"/>
    </xf>
    <xf numFmtId="0" fontId="7" fillId="0" borderId="13" xfId="2" applyFont="1" applyBorder="1" applyAlignment="1" applyProtection="1">
      <alignment horizontal="center" vertical="center" wrapText="1"/>
      <protection locked="0"/>
    </xf>
    <xf numFmtId="0" fontId="2" fillId="0" borderId="1" xfId="1" applyFont="1" applyBorder="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0" fontId="2" fillId="0" borderId="4" xfId="1" applyFont="1" applyBorder="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2" fillId="0" borderId="6" xfId="1" applyFont="1" applyBorder="1" applyAlignment="1" applyProtection="1">
      <alignment horizontal="left" vertical="center" wrapText="1"/>
      <protection locked="0"/>
    </xf>
    <xf numFmtId="0" fontId="2" fillId="0" borderId="7" xfId="1" applyFont="1" applyBorder="1" applyAlignment="1" applyProtection="1">
      <alignment horizontal="left" vertical="center" wrapText="1"/>
      <protection locked="0"/>
    </xf>
    <xf numFmtId="0" fontId="48" fillId="0" borderId="40" xfId="2" applyFont="1" applyBorder="1" applyAlignment="1" applyProtection="1">
      <alignment horizontal="center" vertical="center" wrapText="1"/>
      <protection locked="0"/>
    </xf>
    <xf numFmtId="0" fontId="48" fillId="0" borderId="28" xfId="2" applyFont="1" applyBorder="1" applyAlignment="1" applyProtection="1">
      <alignment horizontal="center" vertical="center" wrapText="1"/>
      <protection locked="0"/>
    </xf>
    <xf numFmtId="0" fontId="48" fillId="0" borderId="39" xfId="2" applyFont="1" applyBorder="1" applyAlignment="1" applyProtection="1">
      <alignment horizontal="center" vertical="center" wrapText="1"/>
      <protection locked="0"/>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16" fillId="0" borderId="4" xfId="2" applyFont="1" applyBorder="1" applyAlignment="1">
      <alignment horizontal="center" vertical="center"/>
    </xf>
    <xf numFmtId="0" fontId="16" fillId="0" borderId="0" xfId="2" applyFont="1" applyAlignment="1">
      <alignment horizontal="center" vertical="center"/>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23" fillId="0" borderId="40"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39" xfId="1" applyFont="1" applyBorder="1" applyAlignment="1">
      <alignment horizontal="center" vertical="center" wrapText="1"/>
    </xf>
    <xf numFmtId="4" fontId="16" fillId="0" borderId="105" xfId="2" applyNumberFormat="1" applyFont="1" applyBorder="1" applyAlignment="1">
      <alignment horizontal="center" vertical="center" wrapText="1"/>
    </xf>
    <xf numFmtId="4" fontId="16" fillId="0" borderId="106" xfId="2" applyNumberFormat="1" applyFont="1" applyBorder="1" applyAlignment="1">
      <alignment horizontal="center" vertical="center" wrapText="1"/>
    </xf>
    <xf numFmtId="4" fontId="16" fillId="0" borderId="55" xfId="2" applyNumberFormat="1" applyFont="1" applyBorder="1" applyAlignment="1">
      <alignment horizontal="center" vertical="center" wrapText="1"/>
    </xf>
    <xf numFmtId="4" fontId="16" fillId="0" borderId="56" xfId="2" applyNumberFormat="1" applyFont="1" applyBorder="1" applyAlignment="1">
      <alignment horizontal="center" vertical="center" wrapText="1"/>
    </xf>
    <xf numFmtId="0" fontId="24" fillId="0" borderId="10" xfId="1" applyFont="1" applyBorder="1" applyAlignment="1">
      <alignment horizontal="left"/>
    </xf>
    <xf numFmtId="0" fontId="24" fillId="0" borderId="10" xfId="1" applyFont="1" applyBorder="1" applyAlignment="1">
      <alignment horizontal="left" vertical="center"/>
    </xf>
    <xf numFmtId="0" fontId="24" fillId="0" borderId="10" xfId="1" applyFont="1" applyBorder="1" applyAlignment="1">
      <alignment horizontal="left" vertical="center" wrapText="1"/>
    </xf>
    <xf numFmtId="0" fontId="24" fillId="0" borderId="40" xfId="1" applyFont="1" applyBorder="1" applyAlignment="1">
      <alignment horizontal="left" vertical="center" wrapText="1"/>
    </xf>
    <xf numFmtId="0" fontId="24" fillId="0" borderId="28" xfId="1" applyFont="1" applyBorder="1" applyAlignment="1">
      <alignment horizontal="left" vertical="center" wrapText="1"/>
    </xf>
    <xf numFmtId="0" fontId="24" fillId="0" borderId="39" xfId="1" applyFont="1" applyBorder="1" applyAlignment="1">
      <alignment horizontal="left" vertical="center" wrapText="1"/>
    </xf>
    <xf numFmtId="0" fontId="24" fillId="0" borderId="40" xfId="1" applyFont="1" applyBorder="1" applyAlignment="1">
      <alignment horizontal="left" vertical="center"/>
    </xf>
    <xf numFmtId="0" fontId="24" fillId="0" borderId="28" xfId="1" applyFont="1" applyBorder="1" applyAlignment="1">
      <alignment horizontal="left" vertical="center"/>
    </xf>
    <xf numFmtId="0" fontId="24" fillId="0" borderId="39" xfId="1" applyFont="1" applyBorder="1" applyAlignment="1">
      <alignment horizontal="left" vertical="center"/>
    </xf>
    <xf numFmtId="0" fontId="7" fillId="0" borderId="0" xfId="2" applyFont="1" applyAlignment="1" applyProtection="1">
      <alignment horizontal="center" vertical="center" wrapText="1"/>
      <protection locked="0"/>
    </xf>
    <xf numFmtId="0" fontId="2" fillId="10" borderId="32" xfId="2" applyFont="1" applyFill="1" applyBorder="1" applyAlignment="1">
      <alignment horizontal="center" vertical="center" wrapText="1"/>
    </xf>
    <xf numFmtId="0" fontId="2" fillId="10" borderId="50" xfId="2" applyFont="1" applyFill="1" applyBorder="1" applyAlignment="1">
      <alignment horizontal="center" vertical="center" wrapText="1"/>
    </xf>
    <xf numFmtId="0" fontId="2" fillId="9" borderId="33" xfId="2" applyFont="1" applyFill="1" applyBorder="1" applyAlignment="1">
      <alignment horizontal="center" vertical="center" wrapText="1"/>
    </xf>
    <xf numFmtId="0" fontId="2" fillId="9" borderId="116" xfId="2" applyFont="1" applyFill="1" applyBorder="1" applyAlignment="1">
      <alignment horizontal="center" vertical="center" wrapText="1"/>
    </xf>
    <xf numFmtId="0" fontId="61" fillId="0" borderId="40" xfId="1" applyFont="1" applyBorder="1" applyAlignment="1">
      <alignment horizontal="center"/>
    </xf>
    <xf numFmtId="0" fontId="61" fillId="0" borderId="28" xfId="1" applyFont="1" applyBorder="1" applyAlignment="1">
      <alignment horizontal="center"/>
    </xf>
    <xf numFmtId="0" fontId="7" fillId="0" borderId="115" xfId="2" applyFont="1" applyBorder="1" applyAlignment="1" applyProtection="1">
      <alignment horizontal="center" vertical="center" wrapText="1"/>
      <protection locked="0"/>
    </xf>
    <xf numFmtId="0" fontId="7" fillId="0" borderId="19" xfId="2" applyFont="1" applyBorder="1" applyAlignment="1" applyProtection="1">
      <alignment horizontal="center" vertical="center" wrapText="1"/>
      <protection locked="0"/>
    </xf>
    <xf numFmtId="0" fontId="45" fillId="9" borderId="34" xfId="1" applyFont="1" applyFill="1" applyBorder="1" applyAlignment="1">
      <alignment horizontal="center" vertical="center" wrapText="1"/>
    </xf>
    <xf numFmtId="0" fontId="45" fillId="9" borderId="29" xfId="1" applyFont="1" applyFill="1" applyBorder="1" applyAlignment="1">
      <alignment horizontal="center" vertical="center" wrapText="1"/>
    </xf>
    <xf numFmtId="0" fontId="45" fillId="9" borderId="30" xfId="1" applyFont="1" applyFill="1" applyBorder="1" applyAlignment="1">
      <alignment horizontal="center" vertical="center" wrapText="1"/>
    </xf>
    <xf numFmtId="0" fontId="45" fillId="9" borderId="35" xfId="1" applyFont="1" applyFill="1" applyBorder="1" applyAlignment="1">
      <alignment horizontal="center" vertical="center" wrapText="1"/>
    </xf>
    <xf numFmtId="0" fontId="45" fillId="9" borderId="0" xfId="1" applyFont="1" applyFill="1" applyAlignment="1">
      <alignment horizontal="center" vertical="center" wrapText="1"/>
    </xf>
    <xf numFmtId="0" fontId="45" fillId="9" borderId="36" xfId="1" applyFont="1" applyFill="1" applyBorder="1" applyAlignment="1">
      <alignment horizontal="center" vertical="center" wrapText="1"/>
    </xf>
    <xf numFmtId="0" fontId="45" fillId="9" borderId="19" xfId="1" applyFont="1" applyFill="1" applyBorder="1" applyAlignment="1">
      <alignment horizontal="center" vertical="center" wrapText="1"/>
    </xf>
    <xf numFmtId="0" fontId="45" fillId="9" borderId="20" xfId="1" applyFont="1" applyFill="1" applyBorder="1" applyAlignment="1">
      <alignment horizontal="center" vertical="center" wrapText="1"/>
    </xf>
    <xf numFmtId="0" fontId="45" fillId="9" borderId="37" xfId="1" applyFont="1" applyFill="1" applyBorder="1" applyAlignment="1">
      <alignment horizontal="center" vertical="center" wrapText="1"/>
    </xf>
    <xf numFmtId="0" fontId="44" fillId="0" borderId="10" xfId="2" applyFont="1" applyBorder="1" applyAlignment="1">
      <alignment horizontal="center" vertical="center"/>
    </xf>
    <xf numFmtId="0" fontId="2" fillId="9" borderId="49" xfId="2" applyFont="1" applyFill="1" applyBorder="1" applyAlignment="1">
      <alignment horizontal="center" vertical="center" wrapText="1"/>
    </xf>
    <xf numFmtId="0" fontId="7" fillId="9" borderId="13" xfId="2" applyFont="1" applyFill="1" applyBorder="1" applyAlignment="1">
      <alignment horizontal="center" vertical="center" wrapText="1"/>
    </xf>
    <xf numFmtId="0" fontId="7" fillId="9" borderId="10" xfId="2" applyFont="1" applyFill="1" applyBorder="1" applyAlignment="1">
      <alignment horizontal="center" vertical="center" wrapText="1"/>
    </xf>
    <xf numFmtId="0" fontId="9" fillId="0" borderId="27"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166" fontId="3" fillId="0" borderId="25" xfId="3" applyFont="1" applyBorder="1" applyAlignment="1">
      <alignment horizontal="center" vertical="center"/>
    </xf>
    <xf numFmtId="166" fontId="3" fillId="0" borderId="26" xfId="3" applyFont="1" applyBorder="1" applyAlignment="1">
      <alignment horizontal="center" vertical="center"/>
    </xf>
    <xf numFmtId="0" fontId="9" fillId="0" borderId="7" xfId="1" applyFont="1" applyBorder="1" applyAlignment="1">
      <alignment horizontal="center" vertical="center" wrapText="1"/>
    </xf>
    <xf numFmtId="166" fontId="3" fillId="0" borderId="21" xfId="3" applyFont="1" applyBorder="1" applyAlignment="1">
      <alignment horizontal="center" vertical="center"/>
    </xf>
    <xf numFmtId="166" fontId="3" fillId="0" borderId="22" xfId="3" applyFont="1" applyBorder="1" applyAlignment="1">
      <alignment horizontal="center" vertical="center"/>
    </xf>
    <xf numFmtId="166" fontId="3" fillId="0" borderId="23" xfId="3" applyFont="1" applyBorder="1" applyAlignment="1">
      <alignment horizontal="center" vertical="center"/>
    </xf>
    <xf numFmtId="0" fontId="13" fillId="0" borderId="6" xfId="1" applyFont="1" applyBorder="1" applyAlignment="1">
      <alignment horizontal="left" wrapText="1"/>
    </xf>
    <xf numFmtId="0" fontId="13" fillId="0" borderId="7" xfId="1" applyFont="1" applyBorder="1" applyAlignment="1">
      <alignment horizontal="left" wrapText="1"/>
    </xf>
    <xf numFmtId="0" fontId="13" fillId="0" borderId="8" xfId="1" applyFont="1" applyBorder="1" applyAlignment="1">
      <alignment horizontal="left" wrapText="1"/>
    </xf>
    <xf numFmtId="166" fontId="3" fillId="0" borderId="27" xfId="3" applyFont="1" applyBorder="1" applyAlignment="1">
      <alignment horizontal="center" vertical="center"/>
    </xf>
    <xf numFmtId="166" fontId="13" fillId="0" borderId="0" xfId="3" applyFont="1" applyBorder="1" applyAlignment="1">
      <alignment horizontal="center"/>
    </xf>
    <xf numFmtId="0" fontId="13" fillId="9" borderId="27" xfId="1" applyFont="1" applyFill="1" applyBorder="1" applyAlignment="1">
      <alignment horizontal="center" vertical="center" wrapText="1"/>
    </xf>
    <xf numFmtId="0" fontId="13" fillId="9" borderId="25" xfId="1" applyFont="1" applyFill="1" applyBorder="1" applyAlignment="1">
      <alignment horizontal="center" vertical="center" wrapText="1"/>
    </xf>
    <xf numFmtId="0" fontId="13" fillId="9" borderId="26" xfId="1" applyFont="1" applyFill="1" applyBorder="1" applyAlignment="1">
      <alignment horizontal="center" vertical="center" wrapText="1"/>
    </xf>
    <xf numFmtId="166" fontId="10" fillId="9" borderId="27" xfId="3" applyFont="1" applyFill="1" applyBorder="1" applyAlignment="1">
      <alignment horizontal="center" vertical="center"/>
    </xf>
    <xf numFmtId="166" fontId="10" fillId="9" borderId="25" xfId="3" applyFont="1" applyFill="1" applyBorder="1" applyAlignment="1">
      <alignment horizontal="center" vertical="center"/>
    </xf>
    <xf numFmtId="166" fontId="10" fillId="9" borderId="26" xfId="3" applyFont="1" applyFill="1" applyBorder="1" applyAlignment="1">
      <alignment horizontal="center" vertical="center"/>
    </xf>
    <xf numFmtId="0" fontId="9" fillId="0" borderId="21" xfId="1" applyFont="1" applyBorder="1" applyAlignment="1">
      <alignment horizontal="center"/>
    </xf>
    <xf numFmtId="0" fontId="9" fillId="0" borderId="22" xfId="1" applyFont="1" applyBorder="1" applyAlignment="1">
      <alignment horizontal="center"/>
    </xf>
    <xf numFmtId="0" fontId="9" fillId="0" borderId="23" xfId="1" applyFont="1" applyBorder="1" applyAlignment="1">
      <alignment horizontal="center"/>
    </xf>
    <xf numFmtId="0" fontId="9" fillId="9" borderId="21" xfId="1" applyFont="1" applyFill="1" applyBorder="1" applyAlignment="1">
      <alignment horizontal="center" wrapText="1"/>
    </xf>
    <xf numFmtId="0" fontId="9" fillId="9" borderId="22" xfId="1" applyFont="1" applyFill="1" applyBorder="1" applyAlignment="1">
      <alignment horizontal="center" wrapText="1"/>
    </xf>
    <xf numFmtId="0" fontId="9" fillId="9" borderId="23" xfId="1" applyFont="1" applyFill="1" applyBorder="1" applyAlignment="1">
      <alignment horizontal="center" wrapText="1"/>
    </xf>
  </cellXfs>
  <cellStyles count="11">
    <cellStyle name="Excel Built-in Normal" xfId="2" xr:uid="{5FB5282B-450B-45C1-AE35-BF6AA719781F}"/>
    <cellStyle name="Migliaia" xfId="8" builtinId="3"/>
    <cellStyle name="Migliaia 2" xfId="3" xr:uid="{47A1B2C8-E1D7-4160-80D6-3F06126C69C0}"/>
    <cellStyle name="Migliaia 3" xfId="5" xr:uid="{B2AD6872-C290-4B79-AA95-478A70B1A8F9}"/>
    <cellStyle name="Migliaia 3 2" xfId="7" xr:uid="{9844AAED-633E-48F7-8673-38CDAE4FFFC0}"/>
    <cellStyle name="Migliaia 3 3" xfId="9" xr:uid="{8E01B055-D99F-4F50-BD03-4BAAAFF6482F}"/>
    <cellStyle name="Migliaia 4" xfId="10" xr:uid="{19C11E54-14C6-4277-910E-56917A54F1BE}"/>
    <cellStyle name="Normale" xfId="0" builtinId="0"/>
    <cellStyle name="Normale 2" xfId="1" xr:uid="{CF0D5671-4697-41D7-B16D-5319C3299A9A}"/>
    <cellStyle name="Normale 3" xfId="4" xr:uid="{ED953AE3-9826-428F-9AE7-18470FBAFA4E}"/>
    <cellStyle name="Percentuale 2" xfId="6" xr:uid="{6C22604E-982E-4EE7-81B7-5D40C4D261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D76C-BE1F-498F-94A1-E086AFA4180A}">
  <sheetPr>
    <tabColor theme="3"/>
    <pageSetUpPr fitToPage="1"/>
  </sheetPr>
  <dimension ref="A1:N32"/>
  <sheetViews>
    <sheetView showGridLines="0" topLeftCell="A6" zoomScale="60" zoomScaleNormal="60" workbookViewId="0">
      <selection activeCell="J25" sqref="J25"/>
    </sheetView>
  </sheetViews>
  <sheetFormatPr defaultColWidth="8.5703125" defaultRowHeight="18.75" x14ac:dyDescent="0.3"/>
  <cols>
    <col min="1" max="1" width="5.5703125" style="35" customWidth="1"/>
    <col min="2" max="2" width="33.28515625" style="35" customWidth="1"/>
    <col min="3" max="3" width="29" style="35" customWidth="1"/>
    <col min="4" max="4" width="22.5703125" style="35" customWidth="1"/>
    <col min="5" max="5" width="17.5703125" style="36" customWidth="1"/>
    <col min="6" max="6" width="17.7109375" style="36" customWidth="1"/>
    <col min="7" max="7" width="19.5703125" style="35" customWidth="1"/>
    <col min="8" max="8" width="21" style="35" customWidth="1"/>
    <col min="9" max="9" width="16.5703125" style="35" customWidth="1"/>
    <col min="10" max="10" width="15.28515625" style="35" customWidth="1"/>
    <col min="11" max="11" width="25.5703125" style="35" customWidth="1"/>
    <col min="12" max="12" width="8.5703125" style="35"/>
    <col min="13" max="14" width="12" style="35" customWidth="1"/>
    <col min="15" max="251" width="8.5703125" style="35"/>
    <col min="252" max="252" width="5.5703125" style="35" customWidth="1"/>
    <col min="253" max="253" width="13.7109375" style="35" customWidth="1"/>
    <col min="254" max="254" width="29" style="35" customWidth="1"/>
    <col min="255" max="255" width="14.42578125" style="35" customWidth="1"/>
    <col min="256" max="256" width="17.5703125" style="35" customWidth="1"/>
    <col min="257" max="257" width="17.7109375" style="35" customWidth="1"/>
    <col min="258" max="258" width="19.5703125" style="35" customWidth="1"/>
    <col min="259" max="259" width="21" style="35" customWidth="1"/>
    <col min="260" max="260" width="18.28515625" style="35" customWidth="1"/>
    <col min="261" max="263" width="16.5703125" style="35" customWidth="1"/>
    <col min="264" max="264" width="15.28515625" style="35" customWidth="1"/>
    <col min="265" max="265" width="25.5703125" style="35" customWidth="1"/>
    <col min="266" max="266" width="8.5703125" style="35"/>
    <col min="267" max="267" width="12" style="35" customWidth="1"/>
    <col min="268" max="268" width="11.42578125" style="35" customWidth="1"/>
    <col min="269" max="270" width="12" style="35" customWidth="1"/>
    <col min="271" max="507" width="8.5703125" style="35"/>
    <col min="508" max="508" width="5.5703125" style="35" customWidth="1"/>
    <col min="509" max="509" width="13.7109375" style="35" customWidth="1"/>
    <col min="510" max="510" width="29" style="35" customWidth="1"/>
    <col min="511" max="511" width="14.42578125" style="35" customWidth="1"/>
    <col min="512" max="512" width="17.5703125" style="35" customWidth="1"/>
    <col min="513" max="513" width="17.7109375" style="35" customWidth="1"/>
    <col min="514" max="514" width="19.5703125" style="35" customWidth="1"/>
    <col min="515" max="515" width="21" style="35" customWidth="1"/>
    <col min="516" max="516" width="18.28515625" style="35" customWidth="1"/>
    <col min="517" max="519" width="16.5703125" style="35" customWidth="1"/>
    <col min="520" max="520" width="15.28515625" style="35" customWidth="1"/>
    <col min="521" max="521" width="25.5703125" style="35" customWidth="1"/>
    <col min="522" max="522" width="8.5703125" style="35"/>
    <col min="523" max="523" width="12" style="35" customWidth="1"/>
    <col min="524" max="524" width="11.42578125" style="35" customWidth="1"/>
    <col min="525" max="526" width="12" style="35" customWidth="1"/>
    <col min="527" max="763" width="8.5703125" style="35"/>
    <col min="764" max="764" width="5.5703125" style="35" customWidth="1"/>
    <col min="765" max="765" width="13.7109375" style="35" customWidth="1"/>
    <col min="766" max="766" width="29" style="35" customWidth="1"/>
    <col min="767" max="767" width="14.42578125" style="35" customWidth="1"/>
    <col min="768" max="768" width="17.5703125" style="35" customWidth="1"/>
    <col min="769" max="769" width="17.7109375" style="35" customWidth="1"/>
    <col min="770" max="770" width="19.5703125" style="35" customWidth="1"/>
    <col min="771" max="771" width="21" style="35" customWidth="1"/>
    <col min="772" max="772" width="18.28515625" style="35" customWidth="1"/>
    <col min="773" max="775" width="16.5703125" style="35" customWidth="1"/>
    <col min="776" max="776" width="15.28515625" style="35" customWidth="1"/>
    <col min="777" max="777" width="25.5703125" style="35" customWidth="1"/>
    <col min="778" max="778" width="8.5703125" style="35"/>
    <col min="779" max="779" width="12" style="35" customWidth="1"/>
    <col min="780" max="780" width="11.42578125" style="35" customWidth="1"/>
    <col min="781" max="782" width="12" style="35" customWidth="1"/>
    <col min="783" max="1019" width="8.5703125" style="35"/>
    <col min="1020" max="1020" width="5.5703125" style="35" customWidth="1"/>
    <col min="1021" max="1021" width="13.7109375" style="35" customWidth="1"/>
    <col min="1022" max="1022" width="29" style="35" customWidth="1"/>
    <col min="1023" max="1023" width="14.42578125" style="35" customWidth="1"/>
    <col min="1024" max="1024" width="17.5703125" style="35" customWidth="1"/>
    <col min="1025" max="1025" width="17.7109375" style="35" customWidth="1"/>
    <col min="1026" max="1026" width="19.5703125" style="35" customWidth="1"/>
    <col min="1027" max="1027" width="21" style="35" customWidth="1"/>
    <col min="1028" max="1028" width="18.28515625" style="35" customWidth="1"/>
    <col min="1029" max="1031" width="16.5703125" style="35" customWidth="1"/>
    <col min="1032" max="1032" width="15.28515625" style="35" customWidth="1"/>
    <col min="1033" max="1033" width="25.5703125" style="35" customWidth="1"/>
    <col min="1034" max="1034" width="8.5703125" style="35"/>
    <col min="1035" max="1035" width="12" style="35" customWidth="1"/>
    <col min="1036" max="1036" width="11.42578125" style="35" customWidth="1"/>
    <col min="1037" max="1038" width="12" style="35" customWidth="1"/>
    <col min="1039" max="1275" width="8.5703125" style="35"/>
    <col min="1276" max="1276" width="5.5703125" style="35" customWidth="1"/>
    <col min="1277" max="1277" width="13.7109375" style="35" customWidth="1"/>
    <col min="1278" max="1278" width="29" style="35" customWidth="1"/>
    <col min="1279" max="1279" width="14.42578125" style="35" customWidth="1"/>
    <col min="1280" max="1280" width="17.5703125" style="35" customWidth="1"/>
    <col min="1281" max="1281" width="17.7109375" style="35" customWidth="1"/>
    <col min="1282" max="1282" width="19.5703125" style="35" customWidth="1"/>
    <col min="1283" max="1283" width="21" style="35" customWidth="1"/>
    <col min="1284" max="1284" width="18.28515625" style="35" customWidth="1"/>
    <col min="1285" max="1287" width="16.5703125" style="35" customWidth="1"/>
    <col min="1288" max="1288" width="15.28515625" style="35" customWidth="1"/>
    <col min="1289" max="1289" width="25.5703125" style="35" customWidth="1"/>
    <col min="1290" max="1290" width="8.5703125" style="35"/>
    <col min="1291" max="1291" width="12" style="35" customWidth="1"/>
    <col min="1292" max="1292" width="11.42578125" style="35" customWidth="1"/>
    <col min="1293" max="1294" width="12" style="35" customWidth="1"/>
    <col min="1295" max="1531" width="8.5703125" style="35"/>
    <col min="1532" max="1532" width="5.5703125" style="35" customWidth="1"/>
    <col min="1533" max="1533" width="13.7109375" style="35" customWidth="1"/>
    <col min="1534" max="1534" width="29" style="35" customWidth="1"/>
    <col min="1535" max="1535" width="14.42578125" style="35" customWidth="1"/>
    <col min="1536" max="1536" width="17.5703125" style="35" customWidth="1"/>
    <col min="1537" max="1537" width="17.7109375" style="35" customWidth="1"/>
    <col min="1538" max="1538" width="19.5703125" style="35" customWidth="1"/>
    <col min="1539" max="1539" width="21" style="35" customWidth="1"/>
    <col min="1540" max="1540" width="18.28515625" style="35" customWidth="1"/>
    <col min="1541" max="1543" width="16.5703125" style="35" customWidth="1"/>
    <col min="1544" max="1544" width="15.28515625" style="35" customWidth="1"/>
    <col min="1545" max="1545" width="25.5703125" style="35" customWidth="1"/>
    <col min="1546" max="1546" width="8.5703125" style="35"/>
    <col min="1547" max="1547" width="12" style="35" customWidth="1"/>
    <col min="1548" max="1548" width="11.42578125" style="35" customWidth="1"/>
    <col min="1549" max="1550" width="12" style="35" customWidth="1"/>
    <col min="1551" max="1787" width="8.5703125" style="35"/>
    <col min="1788" max="1788" width="5.5703125" style="35" customWidth="1"/>
    <col min="1789" max="1789" width="13.7109375" style="35" customWidth="1"/>
    <col min="1790" max="1790" width="29" style="35" customWidth="1"/>
    <col min="1791" max="1791" width="14.42578125" style="35" customWidth="1"/>
    <col min="1792" max="1792" width="17.5703125" style="35" customWidth="1"/>
    <col min="1793" max="1793" width="17.7109375" style="35" customWidth="1"/>
    <col min="1794" max="1794" width="19.5703125" style="35" customWidth="1"/>
    <col min="1795" max="1795" width="21" style="35" customWidth="1"/>
    <col min="1796" max="1796" width="18.28515625" style="35" customWidth="1"/>
    <col min="1797" max="1799" width="16.5703125" style="35" customWidth="1"/>
    <col min="1800" max="1800" width="15.28515625" style="35" customWidth="1"/>
    <col min="1801" max="1801" width="25.5703125" style="35" customWidth="1"/>
    <col min="1802" max="1802" width="8.5703125" style="35"/>
    <col min="1803" max="1803" width="12" style="35" customWidth="1"/>
    <col min="1804" max="1804" width="11.42578125" style="35" customWidth="1"/>
    <col min="1805" max="1806" width="12" style="35" customWidth="1"/>
    <col min="1807" max="2043" width="8.5703125" style="35"/>
    <col min="2044" max="2044" width="5.5703125" style="35" customWidth="1"/>
    <col min="2045" max="2045" width="13.7109375" style="35" customWidth="1"/>
    <col min="2046" max="2046" width="29" style="35" customWidth="1"/>
    <col min="2047" max="2047" width="14.42578125" style="35" customWidth="1"/>
    <col min="2048" max="2048" width="17.5703125" style="35" customWidth="1"/>
    <col min="2049" max="2049" width="17.7109375" style="35" customWidth="1"/>
    <col min="2050" max="2050" width="19.5703125" style="35" customWidth="1"/>
    <col min="2051" max="2051" width="21" style="35" customWidth="1"/>
    <col min="2052" max="2052" width="18.28515625" style="35" customWidth="1"/>
    <col min="2053" max="2055" width="16.5703125" style="35" customWidth="1"/>
    <col min="2056" max="2056" width="15.28515625" style="35" customWidth="1"/>
    <col min="2057" max="2057" width="25.5703125" style="35" customWidth="1"/>
    <col min="2058" max="2058" width="8.5703125" style="35"/>
    <col min="2059" max="2059" width="12" style="35" customWidth="1"/>
    <col min="2060" max="2060" width="11.42578125" style="35" customWidth="1"/>
    <col min="2061" max="2062" width="12" style="35" customWidth="1"/>
    <col min="2063" max="2299" width="8.5703125" style="35"/>
    <col min="2300" max="2300" width="5.5703125" style="35" customWidth="1"/>
    <col min="2301" max="2301" width="13.7109375" style="35" customWidth="1"/>
    <col min="2302" max="2302" width="29" style="35" customWidth="1"/>
    <col min="2303" max="2303" width="14.42578125" style="35" customWidth="1"/>
    <col min="2304" max="2304" width="17.5703125" style="35" customWidth="1"/>
    <col min="2305" max="2305" width="17.7109375" style="35" customWidth="1"/>
    <col min="2306" max="2306" width="19.5703125" style="35" customWidth="1"/>
    <col min="2307" max="2307" width="21" style="35" customWidth="1"/>
    <col min="2308" max="2308" width="18.28515625" style="35" customWidth="1"/>
    <col min="2309" max="2311" width="16.5703125" style="35" customWidth="1"/>
    <col min="2312" max="2312" width="15.28515625" style="35" customWidth="1"/>
    <col min="2313" max="2313" width="25.5703125" style="35" customWidth="1"/>
    <col min="2314" max="2314" width="8.5703125" style="35"/>
    <col min="2315" max="2315" width="12" style="35" customWidth="1"/>
    <col min="2316" max="2316" width="11.42578125" style="35" customWidth="1"/>
    <col min="2317" max="2318" width="12" style="35" customWidth="1"/>
    <col min="2319" max="2555" width="8.5703125" style="35"/>
    <col min="2556" max="2556" width="5.5703125" style="35" customWidth="1"/>
    <col min="2557" max="2557" width="13.7109375" style="35" customWidth="1"/>
    <col min="2558" max="2558" width="29" style="35" customWidth="1"/>
    <col min="2559" max="2559" width="14.42578125" style="35" customWidth="1"/>
    <col min="2560" max="2560" width="17.5703125" style="35" customWidth="1"/>
    <col min="2561" max="2561" width="17.7109375" style="35" customWidth="1"/>
    <col min="2562" max="2562" width="19.5703125" style="35" customWidth="1"/>
    <col min="2563" max="2563" width="21" style="35" customWidth="1"/>
    <col min="2564" max="2564" width="18.28515625" style="35" customWidth="1"/>
    <col min="2565" max="2567" width="16.5703125" style="35" customWidth="1"/>
    <col min="2568" max="2568" width="15.28515625" style="35" customWidth="1"/>
    <col min="2569" max="2569" width="25.5703125" style="35" customWidth="1"/>
    <col min="2570" max="2570" width="8.5703125" style="35"/>
    <col min="2571" max="2571" width="12" style="35" customWidth="1"/>
    <col min="2572" max="2572" width="11.42578125" style="35" customWidth="1"/>
    <col min="2573" max="2574" width="12" style="35" customWidth="1"/>
    <col min="2575" max="2811" width="8.5703125" style="35"/>
    <col min="2812" max="2812" width="5.5703125" style="35" customWidth="1"/>
    <col min="2813" max="2813" width="13.7109375" style="35" customWidth="1"/>
    <col min="2814" max="2814" width="29" style="35" customWidth="1"/>
    <col min="2815" max="2815" width="14.42578125" style="35" customWidth="1"/>
    <col min="2816" max="2816" width="17.5703125" style="35" customWidth="1"/>
    <col min="2817" max="2817" width="17.7109375" style="35" customWidth="1"/>
    <col min="2818" max="2818" width="19.5703125" style="35" customWidth="1"/>
    <col min="2819" max="2819" width="21" style="35" customWidth="1"/>
    <col min="2820" max="2820" width="18.28515625" style="35" customWidth="1"/>
    <col min="2821" max="2823" width="16.5703125" style="35" customWidth="1"/>
    <col min="2824" max="2824" width="15.28515625" style="35" customWidth="1"/>
    <col min="2825" max="2825" width="25.5703125" style="35" customWidth="1"/>
    <col min="2826" max="2826" width="8.5703125" style="35"/>
    <col min="2827" max="2827" width="12" style="35" customWidth="1"/>
    <col min="2828" max="2828" width="11.42578125" style="35" customWidth="1"/>
    <col min="2829" max="2830" width="12" style="35" customWidth="1"/>
    <col min="2831" max="3067" width="8.5703125" style="35"/>
    <col min="3068" max="3068" width="5.5703125" style="35" customWidth="1"/>
    <col min="3069" max="3069" width="13.7109375" style="35" customWidth="1"/>
    <col min="3070" max="3070" width="29" style="35" customWidth="1"/>
    <col min="3071" max="3071" width="14.42578125" style="35" customWidth="1"/>
    <col min="3072" max="3072" width="17.5703125" style="35" customWidth="1"/>
    <col min="3073" max="3073" width="17.7109375" style="35" customWidth="1"/>
    <col min="3074" max="3074" width="19.5703125" style="35" customWidth="1"/>
    <col min="3075" max="3075" width="21" style="35" customWidth="1"/>
    <col min="3076" max="3076" width="18.28515625" style="35" customWidth="1"/>
    <col min="3077" max="3079" width="16.5703125" style="35" customWidth="1"/>
    <col min="3080" max="3080" width="15.28515625" style="35" customWidth="1"/>
    <col min="3081" max="3081" width="25.5703125" style="35" customWidth="1"/>
    <col min="3082" max="3082" width="8.5703125" style="35"/>
    <col min="3083" max="3083" width="12" style="35" customWidth="1"/>
    <col min="3084" max="3084" width="11.42578125" style="35" customWidth="1"/>
    <col min="3085" max="3086" width="12" style="35" customWidth="1"/>
    <col min="3087" max="3323" width="8.5703125" style="35"/>
    <col min="3324" max="3324" width="5.5703125" style="35" customWidth="1"/>
    <col min="3325" max="3325" width="13.7109375" style="35" customWidth="1"/>
    <col min="3326" max="3326" width="29" style="35" customWidth="1"/>
    <col min="3327" max="3327" width="14.42578125" style="35" customWidth="1"/>
    <col min="3328" max="3328" width="17.5703125" style="35" customWidth="1"/>
    <col min="3329" max="3329" width="17.7109375" style="35" customWidth="1"/>
    <col min="3330" max="3330" width="19.5703125" style="35" customWidth="1"/>
    <col min="3331" max="3331" width="21" style="35" customWidth="1"/>
    <col min="3332" max="3332" width="18.28515625" style="35" customWidth="1"/>
    <col min="3333" max="3335" width="16.5703125" style="35" customWidth="1"/>
    <col min="3336" max="3336" width="15.28515625" style="35" customWidth="1"/>
    <col min="3337" max="3337" width="25.5703125" style="35" customWidth="1"/>
    <col min="3338" max="3338" width="8.5703125" style="35"/>
    <col min="3339" max="3339" width="12" style="35" customWidth="1"/>
    <col min="3340" max="3340" width="11.42578125" style="35" customWidth="1"/>
    <col min="3341" max="3342" width="12" style="35" customWidth="1"/>
    <col min="3343" max="3579" width="8.5703125" style="35"/>
    <col min="3580" max="3580" width="5.5703125" style="35" customWidth="1"/>
    <col min="3581" max="3581" width="13.7109375" style="35" customWidth="1"/>
    <col min="3582" max="3582" width="29" style="35" customWidth="1"/>
    <col min="3583" max="3583" width="14.42578125" style="35" customWidth="1"/>
    <col min="3584" max="3584" width="17.5703125" style="35" customWidth="1"/>
    <col min="3585" max="3585" width="17.7109375" style="35" customWidth="1"/>
    <col min="3586" max="3586" width="19.5703125" style="35" customWidth="1"/>
    <col min="3587" max="3587" width="21" style="35" customWidth="1"/>
    <col min="3588" max="3588" width="18.28515625" style="35" customWidth="1"/>
    <col min="3589" max="3591" width="16.5703125" style="35" customWidth="1"/>
    <col min="3592" max="3592" width="15.28515625" style="35" customWidth="1"/>
    <col min="3593" max="3593" width="25.5703125" style="35" customWidth="1"/>
    <col min="3594" max="3594" width="8.5703125" style="35"/>
    <col min="3595" max="3595" width="12" style="35" customWidth="1"/>
    <col min="3596" max="3596" width="11.42578125" style="35" customWidth="1"/>
    <col min="3597" max="3598" width="12" style="35" customWidth="1"/>
    <col min="3599" max="3835" width="8.5703125" style="35"/>
    <col min="3836" max="3836" width="5.5703125" style="35" customWidth="1"/>
    <col min="3837" max="3837" width="13.7109375" style="35" customWidth="1"/>
    <col min="3838" max="3838" width="29" style="35" customWidth="1"/>
    <col min="3839" max="3839" width="14.42578125" style="35" customWidth="1"/>
    <col min="3840" max="3840" width="17.5703125" style="35" customWidth="1"/>
    <col min="3841" max="3841" width="17.7109375" style="35" customWidth="1"/>
    <col min="3842" max="3842" width="19.5703125" style="35" customWidth="1"/>
    <col min="3843" max="3843" width="21" style="35" customWidth="1"/>
    <col min="3844" max="3844" width="18.28515625" style="35" customWidth="1"/>
    <col min="3845" max="3847" width="16.5703125" style="35" customWidth="1"/>
    <col min="3848" max="3848" width="15.28515625" style="35" customWidth="1"/>
    <col min="3849" max="3849" width="25.5703125" style="35" customWidth="1"/>
    <col min="3850" max="3850" width="8.5703125" style="35"/>
    <col min="3851" max="3851" width="12" style="35" customWidth="1"/>
    <col min="3852" max="3852" width="11.42578125" style="35" customWidth="1"/>
    <col min="3853" max="3854" width="12" style="35" customWidth="1"/>
    <col min="3855" max="4091" width="8.5703125" style="35"/>
    <col min="4092" max="4092" width="5.5703125" style="35" customWidth="1"/>
    <col min="4093" max="4093" width="13.7109375" style="35" customWidth="1"/>
    <col min="4094" max="4094" width="29" style="35" customWidth="1"/>
    <col min="4095" max="4095" width="14.42578125" style="35" customWidth="1"/>
    <col min="4096" max="4096" width="17.5703125" style="35" customWidth="1"/>
    <col min="4097" max="4097" width="17.7109375" style="35" customWidth="1"/>
    <col min="4098" max="4098" width="19.5703125" style="35" customWidth="1"/>
    <col min="4099" max="4099" width="21" style="35" customWidth="1"/>
    <col min="4100" max="4100" width="18.28515625" style="35" customWidth="1"/>
    <col min="4101" max="4103" width="16.5703125" style="35" customWidth="1"/>
    <col min="4104" max="4104" width="15.28515625" style="35" customWidth="1"/>
    <col min="4105" max="4105" width="25.5703125" style="35" customWidth="1"/>
    <col min="4106" max="4106" width="8.5703125" style="35"/>
    <col min="4107" max="4107" width="12" style="35" customWidth="1"/>
    <col min="4108" max="4108" width="11.42578125" style="35" customWidth="1"/>
    <col min="4109" max="4110" width="12" style="35" customWidth="1"/>
    <col min="4111" max="4347" width="8.5703125" style="35"/>
    <col min="4348" max="4348" width="5.5703125" style="35" customWidth="1"/>
    <col min="4349" max="4349" width="13.7109375" style="35" customWidth="1"/>
    <col min="4350" max="4350" width="29" style="35" customWidth="1"/>
    <col min="4351" max="4351" width="14.42578125" style="35" customWidth="1"/>
    <col min="4352" max="4352" width="17.5703125" style="35" customWidth="1"/>
    <col min="4353" max="4353" width="17.7109375" style="35" customWidth="1"/>
    <col min="4354" max="4354" width="19.5703125" style="35" customWidth="1"/>
    <col min="4355" max="4355" width="21" style="35" customWidth="1"/>
    <col min="4356" max="4356" width="18.28515625" style="35" customWidth="1"/>
    <col min="4357" max="4359" width="16.5703125" style="35" customWidth="1"/>
    <col min="4360" max="4360" width="15.28515625" style="35" customWidth="1"/>
    <col min="4361" max="4361" width="25.5703125" style="35" customWidth="1"/>
    <col min="4362" max="4362" width="8.5703125" style="35"/>
    <col min="4363" max="4363" width="12" style="35" customWidth="1"/>
    <col min="4364" max="4364" width="11.42578125" style="35" customWidth="1"/>
    <col min="4365" max="4366" width="12" style="35" customWidth="1"/>
    <col min="4367" max="4603" width="8.5703125" style="35"/>
    <col min="4604" max="4604" width="5.5703125" style="35" customWidth="1"/>
    <col min="4605" max="4605" width="13.7109375" style="35" customWidth="1"/>
    <col min="4606" max="4606" width="29" style="35" customWidth="1"/>
    <col min="4607" max="4607" width="14.42578125" style="35" customWidth="1"/>
    <col min="4608" max="4608" width="17.5703125" style="35" customWidth="1"/>
    <col min="4609" max="4609" width="17.7109375" style="35" customWidth="1"/>
    <col min="4610" max="4610" width="19.5703125" style="35" customWidth="1"/>
    <col min="4611" max="4611" width="21" style="35" customWidth="1"/>
    <col min="4612" max="4612" width="18.28515625" style="35" customWidth="1"/>
    <col min="4613" max="4615" width="16.5703125" style="35" customWidth="1"/>
    <col min="4616" max="4616" width="15.28515625" style="35" customWidth="1"/>
    <col min="4617" max="4617" width="25.5703125" style="35" customWidth="1"/>
    <col min="4618" max="4618" width="8.5703125" style="35"/>
    <col min="4619" max="4619" width="12" style="35" customWidth="1"/>
    <col min="4620" max="4620" width="11.42578125" style="35" customWidth="1"/>
    <col min="4621" max="4622" width="12" style="35" customWidth="1"/>
    <col min="4623" max="4859" width="8.5703125" style="35"/>
    <col min="4860" max="4860" width="5.5703125" style="35" customWidth="1"/>
    <col min="4861" max="4861" width="13.7109375" style="35" customWidth="1"/>
    <col min="4862" max="4862" width="29" style="35" customWidth="1"/>
    <col min="4863" max="4863" width="14.42578125" style="35" customWidth="1"/>
    <col min="4864" max="4864" width="17.5703125" style="35" customWidth="1"/>
    <col min="4865" max="4865" width="17.7109375" style="35" customWidth="1"/>
    <col min="4866" max="4866" width="19.5703125" style="35" customWidth="1"/>
    <col min="4867" max="4867" width="21" style="35" customWidth="1"/>
    <col min="4868" max="4868" width="18.28515625" style="35" customWidth="1"/>
    <col min="4869" max="4871" width="16.5703125" style="35" customWidth="1"/>
    <col min="4872" max="4872" width="15.28515625" style="35" customWidth="1"/>
    <col min="4873" max="4873" width="25.5703125" style="35" customWidth="1"/>
    <col min="4874" max="4874" width="8.5703125" style="35"/>
    <col min="4875" max="4875" width="12" style="35" customWidth="1"/>
    <col min="4876" max="4876" width="11.42578125" style="35" customWidth="1"/>
    <col min="4877" max="4878" width="12" style="35" customWidth="1"/>
    <col min="4879" max="5115" width="8.5703125" style="35"/>
    <col min="5116" max="5116" width="5.5703125" style="35" customWidth="1"/>
    <col min="5117" max="5117" width="13.7109375" style="35" customWidth="1"/>
    <col min="5118" max="5118" width="29" style="35" customWidth="1"/>
    <col min="5119" max="5119" width="14.42578125" style="35" customWidth="1"/>
    <col min="5120" max="5120" width="17.5703125" style="35" customWidth="1"/>
    <col min="5121" max="5121" width="17.7109375" style="35" customWidth="1"/>
    <col min="5122" max="5122" width="19.5703125" style="35" customWidth="1"/>
    <col min="5123" max="5123" width="21" style="35" customWidth="1"/>
    <col min="5124" max="5124" width="18.28515625" style="35" customWidth="1"/>
    <col min="5125" max="5127" width="16.5703125" style="35" customWidth="1"/>
    <col min="5128" max="5128" width="15.28515625" style="35" customWidth="1"/>
    <col min="5129" max="5129" width="25.5703125" style="35" customWidth="1"/>
    <col min="5130" max="5130" width="8.5703125" style="35"/>
    <col min="5131" max="5131" width="12" style="35" customWidth="1"/>
    <col min="5132" max="5132" width="11.42578125" style="35" customWidth="1"/>
    <col min="5133" max="5134" width="12" style="35" customWidth="1"/>
    <col min="5135" max="5371" width="8.5703125" style="35"/>
    <col min="5372" max="5372" width="5.5703125" style="35" customWidth="1"/>
    <col min="5373" max="5373" width="13.7109375" style="35" customWidth="1"/>
    <col min="5374" max="5374" width="29" style="35" customWidth="1"/>
    <col min="5375" max="5375" width="14.42578125" style="35" customWidth="1"/>
    <col min="5376" max="5376" width="17.5703125" style="35" customWidth="1"/>
    <col min="5377" max="5377" width="17.7109375" style="35" customWidth="1"/>
    <col min="5378" max="5378" width="19.5703125" style="35" customWidth="1"/>
    <col min="5379" max="5379" width="21" style="35" customWidth="1"/>
    <col min="5380" max="5380" width="18.28515625" style="35" customWidth="1"/>
    <col min="5381" max="5383" width="16.5703125" style="35" customWidth="1"/>
    <col min="5384" max="5384" width="15.28515625" style="35" customWidth="1"/>
    <col min="5385" max="5385" width="25.5703125" style="35" customWidth="1"/>
    <col min="5386" max="5386" width="8.5703125" style="35"/>
    <col min="5387" max="5387" width="12" style="35" customWidth="1"/>
    <col min="5388" max="5388" width="11.42578125" style="35" customWidth="1"/>
    <col min="5389" max="5390" width="12" style="35" customWidth="1"/>
    <col min="5391" max="5627" width="8.5703125" style="35"/>
    <col min="5628" max="5628" width="5.5703125" style="35" customWidth="1"/>
    <col min="5629" max="5629" width="13.7109375" style="35" customWidth="1"/>
    <col min="5630" max="5630" width="29" style="35" customWidth="1"/>
    <col min="5631" max="5631" width="14.42578125" style="35" customWidth="1"/>
    <col min="5632" max="5632" width="17.5703125" style="35" customWidth="1"/>
    <col min="5633" max="5633" width="17.7109375" style="35" customWidth="1"/>
    <col min="5634" max="5634" width="19.5703125" style="35" customWidth="1"/>
    <col min="5635" max="5635" width="21" style="35" customWidth="1"/>
    <col min="5636" max="5636" width="18.28515625" style="35" customWidth="1"/>
    <col min="5637" max="5639" width="16.5703125" style="35" customWidth="1"/>
    <col min="5640" max="5640" width="15.28515625" style="35" customWidth="1"/>
    <col min="5641" max="5641" width="25.5703125" style="35" customWidth="1"/>
    <col min="5642" max="5642" width="8.5703125" style="35"/>
    <col min="5643" max="5643" width="12" style="35" customWidth="1"/>
    <col min="5644" max="5644" width="11.42578125" style="35" customWidth="1"/>
    <col min="5645" max="5646" width="12" style="35" customWidth="1"/>
    <col min="5647" max="5883" width="8.5703125" style="35"/>
    <col min="5884" max="5884" width="5.5703125" style="35" customWidth="1"/>
    <col min="5885" max="5885" width="13.7109375" style="35" customWidth="1"/>
    <col min="5886" max="5886" width="29" style="35" customWidth="1"/>
    <col min="5887" max="5887" width="14.42578125" style="35" customWidth="1"/>
    <col min="5888" max="5888" width="17.5703125" style="35" customWidth="1"/>
    <col min="5889" max="5889" width="17.7109375" style="35" customWidth="1"/>
    <col min="5890" max="5890" width="19.5703125" style="35" customWidth="1"/>
    <col min="5891" max="5891" width="21" style="35" customWidth="1"/>
    <col min="5892" max="5892" width="18.28515625" style="35" customWidth="1"/>
    <col min="5893" max="5895" width="16.5703125" style="35" customWidth="1"/>
    <col min="5896" max="5896" width="15.28515625" style="35" customWidth="1"/>
    <col min="5897" max="5897" width="25.5703125" style="35" customWidth="1"/>
    <col min="5898" max="5898" width="8.5703125" style="35"/>
    <col min="5899" max="5899" width="12" style="35" customWidth="1"/>
    <col min="5900" max="5900" width="11.42578125" style="35" customWidth="1"/>
    <col min="5901" max="5902" width="12" style="35" customWidth="1"/>
    <col min="5903" max="6139" width="8.5703125" style="35"/>
    <col min="6140" max="6140" width="5.5703125" style="35" customWidth="1"/>
    <col min="6141" max="6141" width="13.7109375" style="35" customWidth="1"/>
    <col min="6142" max="6142" width="29" style="35" customWidth="1"/>
    <col min="6143" max="6143" width="14.42578125" style="35" customWidth="1"/>
    <col min="6144" max="6144" width="17.5703125" style="35" customWidth="1"/>
    <col min="6145" max="6145" width="17.7109375" style="35" customWidth="1"/>
    <col min="6146" max="6146" width="19.5703125" style="35" customWidth="1"/>
    <col min="6147" max="6147" width="21" style="35" customWidth="1"/>
    <col min="6148" max="6148" width="18.28515625" style="35" customWidth="1"/>
    <col min="6149" max="6151" width="16.5703125" style="35" customWidth="1"/>
    <col min="6152" max="6152" width="15.28515625" style="35" customWidth="1"/>
    <col min="6153" max="6153" width="25.5703125" style="35" customWidth="1"/>
    <col min="6154" max="6154" width="8.5703125" style="35"/>
    <col min="6155" max="6155" width="12" style="35" customWidth="1"/>
    <col min="6156" max="6156" width="11.42578125" style="35" customWidth="1"/>
    <col min="6157" max="6158" width="12" style="35" customWidth="1"/>
    <col min="6159" max="6395" width="8.5703125" style="35"/>
    <col min="6396" max="6396" width="5.5703125" style="35" customWidth="1"/>
    <col min="6397" max="6397" width="13.7109375" style="35" customWidth="1"/>
    <col min="6398" max="6398" width="29" style="35" customWidth="1"/>
    <col min="6399" max="6399" width="14.42578125" style="35" customWidth="1"/>
    <col min="6400" max="6400" width="17.5703125" style="35" customWidth="1"/>
    <col min="6401" max="6401" width="17.7109375" style="35" customWidth="1"/>
    <col min="6402" max="6402" width="19.5703125" style="35" customWidth="1"/>
    <col min="6403" max="6403" width="21" style="35" customWidth="1"/>
    <col min="6404" max="6404" width="18.28515625" style="35" customWidth="1"/>
    <col min="6405" max="6407" width="16.5703125" style="35" customWidth="1"/>
    <col min="6408" max="6408" width="15.28515625" style="35" customWidth="1"/>
    <col min="6409" max="6409" width="25.5703125" style="35" customWidth="1"/>
    <col min="6410" max="6410" width="8.5703125" style="35"/>
    <col min="6411" max="6411" width="12" style="35" customWidth="1"/>
    <col min="6412" max="6412" width="11.42578125" style="35" customWidth="1"/>
    <col min="6413" max="6414" width="12" style="35" customWidth="1"/>
    <col min="6415" max="6651" width="8.5703125" style="35"/>
    <col min="6652" max="6652" width="5.5703125" style="35" customWidth="1"/>
    <col min="6653" max="6653" width="13.7109375" style="35" customWidth="1"/>
    <col min="6654" max="6654" width="29" style="35" customWidth="1"/>
    <col min="6655" max="6655" width="14.42578125" style="35" customWidth="1"/>
    <col min="6656" max="6656" width="17.5703125" style="35" customWidth="1"/>
    <col min="6657" max="6657" width="17.7109375" style="35" customWidth="1"/>
    <col min="6658" max="6658" width="19.5703125" style="35" customWidth="1"/>
    <col min="6659" max="6659" width="21" style="35" customWidth="1"/>
    <col min="6660" max="6660" width="18.28515625" style="35" customWidth="1"/>
    <col min="6661" max="6663" width="16.5703125" style="35" customWidth="1"/>
    <col min="6664" max="6664" width="15.28515625" style="35" customWidth="1"/>
    <col min="6665" max="6665" width="25.5703125" style="35" customWidth="1"/>
    <col min="6666" max="6666" width="8.5703125" style="35"/>
    <col min="6667" max="6667" width="12" style="35" customWidth="1"/>
    <col min="6668" max="6668" width="11.42578125" style="35" customWidth="1"/>
    <col min="6669" max="6670" width="12" style="35" customWidth="1"/>
    <col min="6671" max="6907" width="8.5703125" style="35"/>
    <col min="6908" max="6908" width="5.5703125" style="35" customWidth="1"/>
    <col min="6909" max="6909" width="13.7109375" style="35" customWidth="1"/>
    <col min="6910" max="6910" width="29" style="35" customWidth="1"/>
    <col min="6911" max="6911" width="14.42578125" style="35" customWidth="1"/>
    <col min="6912" max="6912" width="17.5703125" style="35" customWidth="1"/>
    <col min="6913" max="6913" width="17.7109375" style="35" customWidth="1"/>
    <col min="6914" max="6914" width="19.5703125" style="35" customWidth="1"/>
    <col min="6915" max="6915" width="21" style="35" customWidth="1"/>
    <col min="6916" max="6916" width="18.28515625" style="35" customWidth="1"/>
    <col min="6917" max="6919" width="16.5703125" style="35" customWidth="1"/>
    <col min="6920" max="6920" width="15.28515625" style="35" customWidth="1"/>
    <col min="6921" max="6921" width="25.5703125" style="35" customWidth="1"/>
    <col min="6922" max="6922" width="8.5703125" style="35"/>
    <col min="6923" max="6923" width="12" style="35" customWidth="1"/>
    <col min="6924" max="6924" width="11.42578125" style="35" customWidth="1"/>
    <col min="6925" max="6926" width="12" style="35" customWidth="1"/>
    <col min="6927" max="7163" width="8.5703125" style="35"/>
    <col min="7164" max="7164" width="5.5703125" style="35" customWidth="1"/>
    <col min="7165" max="7165" width="13.7109375" style="35" customWidth="1"/>
    <col min="7166" max="7166" width="29" style="35" customWidth="1"/>
    <col min="7167" max="7167" width="14.42578125" style="35" customWidth="1"/>
    <col min="7168" max="7168" width="17.5703125" style="35" customWidth="1"/>
    <col min="7169" max="7169" width="17.7109375" style="35" customWidth="1"/>
    <col min="7170" max="7170" width="19.5703125" style="35" customWidth="1"/>
    <col min="7171" max="7171" width="21" style="35" customWidth="1"/>
    <col min="7172" max="7172" width="18.28515625" style="35" customWidth="1"/>
    <col min="7173" max="7175" width="16.5703125" style="35" customWidth="1"/>
    <col min="7176" max="7176" width="15.28515625" style="35" customWidth="1"/>
    <col min="7177" max="7177" width="25.5703125" style="35" customWidth="1"/>
    <col min="7178" max="7178" width="8.5703125" style="35"/>
    <col min="7179" max="7179" width="12" style="35" customWidth="1"/>
    <col min="7180" max="7180" width="11.42578125" style="35" customWidth="1"/>
    <col min="7181" max="7182" width="12" style="35" customWidth="1"/>
    <col min="7183" max="7419" width="8.5703125" style="35"/>
    <col min="7420" max="7420" width="5.5703125" style="35" customWidth="1"/>
    <col min="7421" max="7421" width="13.7109375" style="35" customWidth="1"/>
    <col min="7422" max="7422" width="29" style="35" customWidth="1"/>
    <col min="7423" max="7423" width="14.42578125" style="35" customWidth="1"/>
    <col min="7424" max="7424" width="17.5703125" style="35" customWidth="1"/>
    <col min="7425" max="7425" width="17.7109375" style="35" customWidth="1"/>
    <col min="7426" max="7426" width="19.5703125" style="35" customWidth="1"/>
    <col min="7427" max="7427" width="21" style="35" customWidth="1"/>
    <col min="7428" max="7428" width="18.28515625" style="35" customWidth="1"/>
    <col min="7429" max="7431" width="16.5703125" style="35" customWidth="1"/>
    <col min="7432" max="7432" width="15.28515625" style="35" customWidth="1"/>
    <col min="7433" max="7433" width="25.5703125" style="35" customWidth="1"/>
    <col min="7434" max="7434" width="8.5703125" style="35"/>
    <col min="7435" max="7435" width="12" style="35" customWidth="1"/>
    <col min="7436" max="7436" width="11.42578125" style="35" customWidth="1"/>
    <col min="7437" max="7438" width="12" style="35" customWidth="1"/>
    <col min="7439" max="7675" width="8.5703125" style="35"/>
    <col min="7676" max="7676" width="5.5703125" style="35" customWidth="1"/>
    <col min="7677" max="7677" width="13.7109375" style="35" customWidth="1"/>
    <col min="7678" max="7678" width="29" style="35" customWidth="1"/>
    <col min="7679" max="7679" width="14.42578125" style="35" customWidth="1"/>
    <col min="7680" max="7680" width="17.5703125" style="35" customWidth="1"/>
    <col min="7681" max="7681" width="17.7109375" style="35" customWidth="1"/>
    <col min="7682" max="7682" width="19.5703125" style="35" customWidth="1"/>
    <col min="7683" max="7683" width="21" style="35" customWidth="1"/>
    <col min="7684" max="7684" width="18.28515625" style="35" customWidth="1"/>
    <col min="7685" max="7687" width="16.5703125" style="35" customWidth="1"/>
    <col min="7688" max="7688" width="15.28515625" style="35" customWidth="1"/>
    <col min="7689" max="7689" width="25.5703125" style="35" customWidth="1"/>
    <col min="7690" max="7690" width="8.5703125" style="35"/>
    <col min="7691" max="7691" width="12" style="35" customWidth="1"/>
    <col min="7692" max="7692" width="11.42578125" style="35" customWidth="1"/>
    <col min="7693" max="7694" width="12" style="35" customWidth="1"/>
    <col min="7695" max="7931" width="8.5703125" style="35"/>
    <col min="7932" max="7932" width="5.5703125" style="35" customWidth="1"/>
    <col min="7933" max="7933" width="13.7109375" style="35" customWidth="1"/>
    <col min="7934" max="7934" width="29" style="35" customWidth="1"/>
    <col min="7935" max="7935" width="14.42578125" style="35" customWidth="1"/>
    <col min="7936" max="7936" width="17.5703125" style="35" customWidth="1"/>
    <col min="7937" max="7937" width="17.7109375" style="35" customWidth="1"/>
    <col min="7938" max="7938" width="19.5703125" style="35" customWidth="1"/>
    <col min="7939" max="7939" width="21" style="35" customWidth="1"/>
    <col min="7940" max="7940" width="18.28515625" style="35" customWidth="1"/>
    <col min="7941" max="7943" width="16.5703125" style="35" customWidth="1"/>
    <col min="7944" max="7944" width="15.28515625" style="35" customWidth="1"/>
    <col min="7945" max="7945" width="25.5703125" style="35" customWidth="1"/>
    <col min="7946" max="7946" width="8.5703125" style="35"/>
    <col min="7947" max="7947" width="12" style="35" customWidth="1"/>
    <col min="7948" max="7948" width="11.42578125" style="35" customWidth="1"/>
    <col min="7949" max="7950" width="12" style="35" customWidth="1"/>
    <col min="7951" max="8187" width="8.5703125" style="35"/>
    <col min="8188" max="8188" width="5.5703125" style="35" customWidth="1"/>
    <col min="8189" max="8189" width="13.7109375" style="35" customWidth="1"/>
    <col min="8190" max="8190" width="29" style="35" customWidth="1"/>
    <col min="8191" max="8191" width="14.42578125" style="35" customWidth="1"/>
    <col min="8192" max="8192" width="17.5703125" style="35" customWidth="1"/>
    <col min="8193" max="8193" width="17.7109375" style="35" customWidth="1"/>
    <col min="8194" max="8194" width="19.5703125" style="35" customWidth="1"/>
    <col min="8195" max="8195" width="21" style="35" customWidth="1"/>
    <col min="8196" max="8196" width="18.28515625" style="35" customWidth="1"/>
    <col min="8197" max="8199" width="16.5703125" style="35" customWidth="1"/>
    <col min="8200" max="8200" width="15.28515625" style="35" customWidth="1"/>
    <col min="8201" max="8201" width="25.5703125" style="35" customWidth="1"/>
    <col min="8202" max="8202" width="8.5703125" style="35"/>
    <col min="8203" max="8203" width="12" style="35" customWidth="1"/>
    <col min="8204" max="8204" width="11.42578125" style="35" customWidth="1"/>
    <col min="8205" max="8206" width="12" style="35" customWidth="1"/>
    <col min="8207" max="8443" width="8.5703125" style="35"/>
    <col min="8444" max="8444" width="5.5703125" style="35" customWidth="1"/>
    <col min="8445" max="8445" width="13.7109375" style="35" customWidth="1"/>
    <col min="8446" max="8446" width="29" style="35" customWidth="1"/>
    <col min="8447" max="8447" width="14.42578125" style="35" customWidth="1"/>
    <col min="8448" max="8448" width="17.5703125" style="35" customWidth="1"/>
    <col min="8449" max="8449" width="17.7109375" style="35" customWidth="1"/>
    <col min="8450" max="8450" width="19.5703125" style="35" customWidth="1"/>
    <col min="8451" max="8451" width="21" style="35" customWidth="1"/>
    <col min="8452" max="8452" width="18.28515625" style="35" customWidth="1"/>
    <col min="8453" max="8455" width="16.5703125" style="35" customWidth="1"/>
    <col min="8456" max="8456" width="15.28515625" style="35" customWidth="1"/>
    <col min="8457" max="8457" width="25.5703125" style="35" customWidth="1"/>
    <col min="8458" max="8458" width="8.5703125" style="35"/>
    <col min="8459" max="8459" width="12" style="35" customWidth="1"/>
    <col min="8460" max="8460" width="11.42578125" style="35" customWidth="1"/>
    <col min="8461" max="8462" width="12" style="35" customWidth="1"/>
    <col min="8463" max="8699" width="8.5703125" style="35"/>
    <col min="8700" max="8700" width="5.5703125" style="35" customWidth="1"/>
    <col min="8701" max="8701" width="13.7109375" style="35" customWidth="1"/>
    <col min="8702" max="8702" width="29" style="35" customWidth="1"/>
    <col min="8703" max="8703" width="14.42578125" style="35" customWidth="1"/>
    <col min="8704" max="8704" width="17.5703125" style="35" customWidth="1"/>
    <col min="8705" max="8705" width="17.7109375" style="35" customWidth="1"/>
    <col min="8706" max="8706" width="19.5703125" style="35" customWidth="1"/>
    <col min="8707" max="8707" width="21" style="35" customWidth="1"/>
    <col min="8708" max="8708" width="18.28515625" style="35" customWidth="1"/>
    <col min="8709" max="8711" width="16.5703125" style="35" customWidth="1"/>
    <col min="8712" max="8712" width="15.28515625" style="35" customWidth="1"/>
    <col min="8713" max="8713" width="25.5703125" style="35" customWidth="1"/>
    <col min="8714" max="8714" width="8.5703125" style="35"/>
    <col min="8715" max="8715" width="12" style="35" customWidth="1"/>
    <col min="8716" max="8716" width="11.42578125" style="35" customWidth="1"/>
    <col min="8717" max="8718" width="12" style="35" customWidth="1"/>
    <col min="8719" max="8955" width="8.5703125" style="35"/>
    <col min="8956" max="8956" width="5.5703125" style="35" customWidth="1"/>
    <col min="8957" max="8957" width="13.7109375" style="35" customWidth="1"/>
    <col min="8958" max="8958" width="29" style="35" customWidth="1"/>
    <col min="8959" max="8959" width="14.42578125" style="35" customWidth="1"/>
    <col min="8960" max="8960" width="17.5703125" style="35" customWidth="1"/>
    <col min="8961" max="8961" width="17.7109375" style="35" customWidth="1"/>
    <col min="8962" max="8962" width="19.5703125" style="35" customWidth="1"/>
    <col min="8963" max="8963" width="21" style="35" customWidth="1"/>
    <col min="8964" max="8964" width="18.28515625" style="35" customWidth="1"/>
    <col min="8965" max="8967" width="16.5703125" style="35" customWidth="1"/>
    <col min="8968" max="8968" width="15.28515625" style="35" customWidth="1"/>
    <col min="8969" max="8969" width="25.5703125" style="35" customWidth="1"/>
    <col min="8970" max="8970" width="8.5703125" style="35"/>
    <col min="8971" max="8971" width="12" style="35" customWidth="1"/>
    <col min="8972" max="8972" width="11.42578125" style="35" customWidth="1"/>
    <col min="8973" max="8974" width="12" style="35" customWidth="1"/>
    <col min="8975" max="9211" width="8.5703125" style="35"/>
    <col min="9212" max="9212" width="5.5703125" style="35" customWidth="1"/>
    <col min="9213" max="9213" width="13.7109375" style="35" customWidth="1"/>
    <col min="9214" max="9214" width="29" style="35" customWidth="1"/>
    <col min="9215" max="9215" width="14.42578125" style="35" customWidth="1"/>
    <col min="9216" max="9216" width="17.5703125" style="35" customWidth="1"/>
    <col min="9217" max="9217" width="17.7109375" style="35" customWidth="1"/>
    <col min="9218" max="9218" width="19.5703125" style="35" customWidth="1"/>
    <col min="9219" max="9219" width="21" style="35" customWidth="1"/>
    <col min="9220" max="9220" width="18.28515625" style="35" customWidth="1"/>
    <col min="9221" max="9223" width="16.5703125" style="35" customWidth="1"/>
    <col min="9224" max="9224" width="15.28515625" style="35" customWidth="1"/>
    <col min="9225" max="9225" width="25.5703125" style="35" customWidth="1"/>
    <col min="9226" max="9226" width="8.5703125" style="35"/>
    <col min="9227" max="9227" width="12" style="35" customWidth="1"/>
    <col min="9228" max="9228" width="11.42578125" style="35" customWidth="1"/>
    <col min="9229" max="9230" width="12" style="35" customWidth="1"/>
    <col min="9231" max="9467" width="8.5703125" style="35"/>
    <col min="9468" max="9468" width="5.5703125" style="35" customWidth="1"/>
    <col min="9469" max="9469" width="13.7109375" style="35" customWidth="1"/>
    <col min="9470" max="9470" width="29" style="35" customWidth="1"/>
    <col min="9471" max="9471" width="14.42578125" style="35" customWidth="1"/>
    <col min="9472" max="9472" width="17.5703125" style="35" customWidth="1"/>
    <col min="9473" max="9473" width="17.7109375" style="35" customWidth="1"/>
    <col min="9474" max="9474" width="19.5703125" style="35" customWidth="1"/>
    <col min="9475" max="9475" width="21" style="35" customWidth="1"/>
    <col min="9476" max="9476" width="18.28515625" style="35" customWidth="1"/>
    <col min="9477" max="9479" width="16.5703125" style="35" customWidth="1"/>
    <col min="9480" max="9480" width="15.28515625" style="35" customWidth="1"/>
    <col min="9481" max="9481" width="25.5703125" style="35" customWidth="1"/>
    <col min="9482" max="9482" width="8.5703125" style="35"/>
    <col min="9483" max="9483" width="12" style="35" customWidth="1"/>
    <col min="9484" max="9484" width="11.42578125" style="35" customWidth="1"/>
    <col min="9485" max="9486" width="12" style="35" customWidth="1"/>
    <col min="9487" max="9723" width="8.5703125" style="35"/>
    <col min="9724" max="9724" width="5.5703125" style="35" customWidth="1"/>
    <col min="9725" max="9725" width="13.7109375" style="35" customWidth="1"/>
    <col min="9726" max="9726" width="29" style="35" customWidth="1"/>
    <col min="9727" max="9727" width="14.42578125" style="35" customWidth="1"/>
    <col min="9728" max="9728" width="17.5703125" style="35" customWidth="1"/>
    <col min="9729" max="9729" width="17.7109375" style="35" customWidth="1"/>
    <col min="9730" max="9730" width="19.5703125" style="35" customWidth="1"/>
    <col min="9731" max="9731" width="21" style="35" customWidth="1"/>
    <col min="9732" max="9732" width="18.28515625" style="35" customWidth="1"/>
    <col min="9733" max="9735" width="16.5703125" style="35" customWidth="1"/>
    <col min="9736" max="9736" width="15.28515625" style="35" customWidth="1"/>
    <col min="9737" max="9737" width="25.5703125" style="35" customWidth="1"/>
    <col min="9738" max="9738" width="8.5703125" style="35"/>
    <col min="9739" max="9739" width="12" style="35" customWidth="1"/>
    <col min="9740" max="9740" width="11.42578125" style="35" customWidth="1"/>
    <col min="9741" max="9742" width="12" style="35" customWidth="1"/>
    <col min="9743" max="9979" width="8.5703125" style="35"/>
    <col min="9980" max="9980" width="5.5703125" style="35" customWidth="1"/>
    <col min="9981" max="9981" width="13.7109375" style="35" customWidth="1"/>
    <col min="9982" max="9982" width="29" style="35" customWidth="1"/>
    <col min="9983" max="9983" width="14.42578125" style="35" customWidth="1"/>
    <col min="9984" max="9984" width="17.5703125" style="35" customWidth="1"/>
    <col min="9985" max="9985" width="17.7109375" style="35" customWidth="1"/>
    <col min="9986" max="9986" width="19.5703125" style="35" customWidth="1"/>
    <col min="9987" max="9987" width="21" style="35" customWidth="1"/>
    <col min="9988" max="9988" width="18.28515625" style="35" customWidth="1"/>
    <col min="9989" max="9991" width="16.5703125" style="35" customWidth="1"/>
    <col min="9992" max="9992" width="15.28515625" style="35" customWidth="1"/>
    <col min="9993" max="9993" width="25.5703125" style="35" customWidth="1"/>
    <col min="9994" max="9994" width="8.5703125" style="35"/>
    <col min="9995" max="9995" width="12" style="35" customWidth="1"/>
    <col min="9996" max="9996" width="11.42578125" style="35" customWidth="1"/>
    <col min="9997" max="9998" width="12" style="35" customWidth="1"/>
    <col min="9999" max="10235" width="8.5703125" style="35"/>
    <col min="10236" max="10236" width="5.5703125" style="35" customWidth="1"/>
    <col min="10237" max="10237" width="13.7109375" style="35" customWidth="1"/>
    <col min="10238" max="10238" width="29" style="35" customWidth="1"/>
    <col min="10239" max="10239" width="14.42578125" style="35" customWidth="1"/>
    <col min="10240" max="10240" width="17.5703125" style="35" customWidth="1"/>
    <col min="10241" max="10241" width="17.7109375" style="35" customWidth="1"/>
    <col min="10242" max="10242" width="19.5703125" style="35" customWidth="1"/>
    <col min="10243" max="10243" width="21" style="35" customWidth="1"/>
    <col min="10244" max="10244" width="18.28515625" style="35" customWidth="1"/>
    <col min="10245" max="10247" width="16.5703125" style="35" customWidth="1"/>
    <col min="10248" max="10248" width="15.28515625" style="35" customWidth="1"/>
    <col min="10249" max="10249" width="25.5703125" style="35" customWidth="1"/>
    <col min="10250" max="10250" width="8.5703125" style="35"/>
    <col min="10251" max="10251" width="12" style="35" customWidth="1"/>
    <col min="10252" max="10252" width="11.42578125" style="35" customWidth="1"/>
    <col min="10253" max="10254" width="12" style="35" customWidth="1"/>
    <col min="10255" max="10491" width="8.5703125" style="35"/>
    <col min="10492" max="10492" width="5.5703125" style="35" customWidth="1"/>
    <col min="10493" max="10493" width="13.7109375" style="35" customWidth="1"/>
    <col min="10494" max="10494" width="29" style="35" customWidth="1"/>
    <col min="10495" max="10495" width="14.42578125" style="35" customWidth="1"/>
    <col min="10496" max="10496" width="17.5703125" style="35" customWidth="1"/>
    <col min="10497" max="10497" width="17.7109375" style="35" customWidth="1"/>
    <col min="10498" max="10498" width="19.5703125" style="35" customWidth="1"/>
    <col min="10499" max="10499" width="21" style="35" customWidth="1"/>
    <col min="10500" max="10500" width="18.28515625" style="35" customWidth="1"/>
    <col min="10501" max="10503" width="16.5703125" style="35" customWidth="1"/>
    <col min="10504" max="10504" width="15.28515625" style="35" customWidth="1"/>
    <col min="10505" max="10505" width="25.5703125" style="35" customWidth="1"/>
    <col min="10506" max="10506" width="8.5703125" style="35"/>
    <col min="10507" max="10507" width="12" style="35" customWidth="1"/>
    <col min="10508" max="10508" width="11.42578125" style="35" customWidth="1"/>
    <col min="10509" max="10510" width="12" style="35" customWidth="1"/>
    <col min="10511" max="10747" width="8.5703125" style="35"/>
    <col min="10748" max="10748" width="5.5703125" style="35" customWidth="1"/>
    <col min="10749" max="10749" width="13.7109375" style="35" customWidth="1"/>
    <col min="10750" max="10750" width="29" style="35" customWidth="1"/>
    <col min="10751" max="10751" width="14.42578125" style="35" customWidth="1"/>
    <col min="10752" max="10752" width="17.5703125" style="35" customWidth="1"/>
    <col min="10753" max="10753" width="17.7109375" style="35" customWidth="1"/>
    <col min="10754" max="10754" width="19.5703125" style="35" customWidth="1"/>
    <col min="10755" max="10755" width="21" style="35" customWidth="1"/>
    <col min="10756" max="10756" width="18.28515625" style="35" customWidth="1"/>
    <col min="10757" max="10759" width="16.5703125" style="35" customWidth="1"/>
    <col min="10760" max="10760" width="15.28515625" style="35" customWidth="1"/>
    <col min="10761" max="10761" width="25.5703125" style="35" customWidth="1"/>
    <col min="10762" max="10762" width="8.5703125" style="35"/>
    <col min="10763" max="10763" width="12" style="35" customWidth="1"/>
    <col min="10764" max="10764" width="11.42578125" style="35" customWidth="1"/>
    <col min="10765" max="10766" width="12" style="35" customWidth="1"/>
    <col min="10767" max="11003" width="8.5703125" style="35"/>
    <col min="11004" max="11004" width="5.5703125" style="35" customWidth="1"/>
    <col min="11005" max="11005" width="13.7109375" style="35" customWidth="1"/>
    <col min="11006" max="11006" width="29" style="35" customWidth="1"/>
    <col min="11007" max="11007" width="14.42578125" style="35" customWidth="1"/>
    <col min="11008" max="11008" width="17.5703125" style="35" customWidth="1"/>
    <col min="11009" max="11009" width="17.7109375" style="35" customWidth="1"/>
    <col min="11010" max="11010" width="19.5703125" style="35" customWidth="1"/>
    <col min="11011" max="11011" width="21" style="35" customWidth="1"/>
    <col min="11012" max="11012" width="18.28515625" style="35" customWidth="1"/>
    <col min="11013" max="11015" width="16.5703125" style="35" customWidth="1"/>
    <col min="11016" max="11016" width="15.28515625" style="35" customWidth="1"/>
    <col min="11017" max="11017" width="25.5703125" style="35" customWidth="1"/>
    <col min="11018" max="11018" width="8.5703125" style="35"/>
    <col min="11019" max="11019" width="12" style="35" customWidth="1"/>
    <col min="11020" max="11020" width="11.42578125" style="35" customWidth="1"/>
    <col min="11021" max="11022" width="12" style="35" customWidth="1"/>
    <col min="11023" max="11259" width="8.5703125" style="35"/>
    <col min="11260" max="11260" width="5.5703125" style="35" customWidth="1"/>
    <col min="11261" max="11261" width="13.7109375" style="35" customWidth="1"/>
    <col min="11262" max="11262" width="29" style="35" customWidth="1"/>
    <col min="11263" max="11263" width="14.42578125" style="35" customWidth="1"/>
    <col min="11264" max="11264" width="17.5703125" style="35" customWidth="1"/>
    <col min="11265" max="11265" width="17.7109375" style="35" customWidth="1"/>
    <col min="11266" max="11266" width="19.5703125" style="35" customWidth="1"/>
    <col min="11267" max="11267" width="21" style="35" customWidth="1"/>
    <col min="11268" max="11268" width="18.28515625" style="35" customWidth="1"/>
    <col min="11269" max="11271" width="16.5703125" style="35" customWidth="1"/>
    <col min="11272" max="11272" width="15.28515625" style="35" customWidth="1"/>
    <col min="11273" max="11273" width="25.5703125" style="35" customWidth="1"/>
    <col min="11274" max="11274" width="8.5703125" style="35"/>
    <col min="11275" max="11275" width="12" style="35" customWidth="1"/>
    <col min="11276" max="11276" width="11.42578125" style="35" customWidth="1"/>
    <col min="11277" max="11278" width="12" style="35" customWidth="1"/>
    <col min="11279" max="11515" width="8.5703125" style="35"/>
    <col min="11516" max="11516" width="5.5703125" style="35" customWidth="1"/>
    <col min="11517" max="11517" width="13.7109375" style="35" customWidth="1"/>
    <col min="11518" max="11518" width="29" style="35" customWidth="1"/>
    <col min="11519" max="11519" width="14.42578125" style="35" customWidth="1"/>
    <col min="11520" max="11520" width="17.5703125" style="35" customWidth="1"/>
    <col min="11521" max="11521" width="17.7109375" style="35" customWidth="1"/>
    <col min="11522" max="11522" width="19.5703125" style="35" customWidth="1"/>
    <col min="11523" max="11523" width="21" style="35" customWidth="1"/>
    <col min="11524" max="11524" width="18.28515625" style="35" customWidth="1"/>
    <col min="11525" max="11527" width="16.5703125" style="35" customWidth="1"/>
    <col min="11528" max="11528" width="15.28515625" style="35" customWidth="1"/>
    <col min="11529" max="11529" width="25.5703125" style="35" customWidth="1"/>
    <col min="11530" max="11530" width="8.5703125" style="35"/>
    <col min="11531" max="11531" width="12" style="35" customWidth="1"/>
    <col min="11532" max="11532" width="11.42578125" style="35" customWidth="1"/>
    <col min="11533" max="11534" width="12" style="35" customWidth="1"/>
    <col min="11535" max="11771" width="8.5703125" style="35"/>
    <col min="11772" max="11772" width="5.5703125" style="35" customWidth="1"/>
    <col min="11773" max="11773" width="13.7109375" style="35" customWidth="1"/>
    <col min="11774" max="11774" width="29" style="35" customWidth="1"/>
    <col min="11775" max="11775" width="14.42578125" style="35" customWidth="1"/>
    <col min="11776" max="11776" width="17.5703125" style="35" customWidth="1"/>
    <col min="11777" max="11777" width="17.7109375" style="35" customWidth="1"/>
    <col min="11778" max="11778" width="19.5703125" style="35" customWidth="1"/>
    <col min="11779" max="11779" width="21" style="35" customWidth="1"/>
    <col min="11780" max="11780" width="18.28515625" style="35" customWidth="1"/>
    <col min="11781" max="11783" width="16.5703125" style="35" customWidth="1"/>
    <col min="11784" max="11784" width="15.28515625" style="35" customWidth="1"/>
    <col min="11785" max="11785" width="25.5703125" style="35" customWidth="1"/>
    <col min="11786" max="11786" width="8.5703125" style="35"/>
    <col min="11787" max="11787" width="12" style="35" customWidth="1"/>
    <col min="11788" max="11788" width="11.42578125" style="35" customWidth="1"/>
    <col min="11789" max="11790" width="12" style="35" customWidth="1"/>
    <col min="11791" max="12027" width="8.5703125" style="35"/>
    <col min="12028" max="12028" width="5.5703125" style="35" customWidth="1"/>
    <col min="12029" max="12029" width="13.7109375" style="35" customWidth="1"/>
    <col min="12030" max="12030" width="29" style="35" customWidth="1"/>
    <col min="12031" max="12031" width="14.42578125" style="35" customWidth="1"/>
    <col min="12032" max="12032" width="17.5703125" style="35" customWidth="1"/>
    <col min="12033" max="12033" width="17.7109375" style="35" customWidth="1"/>
    <col min="12034" max="12034" width="19.5703125" style="35" customWidth="1"/>
    <col min="12035" max="12035" width="21" style="35" customWidth="1"/>
    <col min="12036" max="12036" width="18.28515625" style="35" customWidth="1"/>
    <col min="12037" max="12039" width="16.5703125" style="35" customWidth="1"/>
    <col min="12040" max="12040" width="15.28515625" style="35" customWidth="1"/>
    <col min="12041" max="12041" width="25.5703125" style="35" customWidth="1"/>
    <col min="12042" max="12042" width="8.5703125" style="35"/>
    <col min="12043" max="12043" width="12" style="35" customWidth="1"/>
    <col min="12044" max="12044" width="11.42578125" style="35" customWidth="1"/>
    <col min="12045" max="12046" width="12" style="35" customWidth="1"/>
    <col min="12047" max="12283" width="8.5703125" style="35"/>
    <col min="12284" max="12284" width="5.5703125" style="35" customWidth="1"/>
    <col min="12285" max="12285" width="13.7109375" style="35" customWidth="1"/>
    <col min="12286" max="12286" width="29" style="35" customWidth="1"/>
    <col min="12287" max="12287" width="14.42578125" style="35" customWidth="1"/>
    <col min="12288" max="12288" width="17.5703125" style="35" customWidth="1"/>
    <col min="12289" max="12289" width="17.7109375" style="35" customWidth="1"/>
    <col min="12290" max="12290" width="19.5703125" style="35" customWidth="1"/>
    <col min="12291" max="12291" width="21" style="35" customWidth="1"/>
    <col min="12292" max="12292" width="18.28515625" style="35" customWidth="1"/>
    <col min="12293" max="12295" width="16.5703125" style="35" customWidth="1"/>
    <col min="12296" max="12296" width="15.28515625" style="35" customWidth="1"/>
    <col min="12297" max="12297" width="25.5703125" style="35" customWidth="1"/>
    <col min="12298" max="12298" width="8.5703125" style="35"/>
    <col min="12299" max="12299" width="12" style="35" customWidth="1"/>
    <col min="12300" max="12300" width="11.42578125" style="35" customWidth="1"/>
    <col min="12301" max="12302" width="12" style="35" customWidth="1"/>
    <col min="12303" max="12539" width="8.5703125" style="35"/>
    <col min="12540" max="12540" width="5.5703125" style="35" customWidth="1"/>
    <col min="12541" max="12541" width="13.7109375" style="35" customWidth="1"/>
    <col min="12542" max="12542" width="29" style="35" customWidth="1"/>
    <col min="12543" max="12543" width="14.42578125" style="35" customWidth="1"/>
    <col min="12544" max="12544" width="17.5703125" style="35" customWidth="1"/>
    <col min="12545" max="12545" width="17.7109375" style="35" customWidth="1"/>
    <col min="12546" max="12546" width="19.5703125" style="35" customWidth="1"/>
    <col min="12547" max="12547" width="21" style="35" customWidth="1"/>
    <col min="12548" max="12548" width="18.28515625" style="35" customWidth="1"/>
    <col min="12549" max="12551" width="16.5703125" style="35" customWidth="1"/>
    <col min="12552" max="12552" width="15.28515625" style="35" customWidth="1"/>
    <col min="12553" max="12553" width="25.5703125" style="35" customWidth="1"/>
    <col min="12554" max="12554" width="8.5703125" style="35"/>
    <col min="12555" max="12555" width="12" style="35" customWidth="1"/>
    <col min="12556" max="12556" width="11.42578125" style="35" customWidth="1"/>
    <col min="12557" max="12558" width="12" style="35" customWidth="1"/>
    <col min="12559" max="12795" width="8.5703125" style="35"/>
    <col min="12796" max="12796" width="5.5703125" style="35" customWidth="1"/>
    <col min="12797" max="12797" width="13.7109375" style="35" customWidth="1"/>
    <col min="12798" max="12798" width="29" style="35" customWidth="1"/>
    <col min="12799" max="12799" width="14.42578125" style="35" customWidth="1"/>
    <col min="12800" max="12800" width="17.5703125" style="35" customWidth="1"/>
    <col min="12801" max="12801" width="17.7109375" style="35" customWidth="1"/>
    <col min="12802" max="12802" width="19.5703125" style="35" customWidth="1"/>
    <col min="12803" max="12803" width="21" style="35" customWidth="1"/>
    <col min="12804" max="12804" width="18.28515625" style="35" customWidth="1"/>
    <col min="12805" max="12807" width="16.5703125" style="35" customWidth="1"/>
    <col min="12808" max="12808" width="15.28515625" style="35" customWidth="1"/>
    <col min="12809" max="12809" width="25.5703125" style="35" customWidth="1"/>
    <col min="12810" max="12810" width="8.5703125" style="35"/>
    <col min="12811" max="12811" width="12" style="35" customWidth="1"/>
    <col min="12812" max="12812" width="11.42578125" style="35" customWidth="1"/>
    <col min="12813" max="12814" width="12" style="35" customWidth="1"/>
    <col min="12815" max="13051" width="8.5703125" style="35"/>
    <col min="13052" max="13052" width="5.5703125" style="35" customWidth="1"/>
    <col min="13053" max="13053" width="13.7109375" style="35" customWidth="1"/>
    <col min="13054" max="13054" width="29" style="35" customWidth="1"/>
    <col min="13055" max="13055" width="14.42578125" style="35" customWidth="1"/>
    <col min="13056" max="13056" width="17.5703125" style="35" customWidth="1"/>
    <col min="13057" max="13057" width="17.7109375" style="35" customWidth="1"/>
    <col min="13058" max="13058" width="19.5703125" style="35" customWidth="1"/>
    <col min="13059" max="13059" width="21" style="35" customWidth="1"/>
    <col min="13060" max="13060" width="18.28515625" style="35" customWidth="1"/>
    <col min="13061" max="13063" width="16.5703125" style="35" customWidth="1"/>
    <col min="13064" max="13064" width="15.28515625" style="35" customWidth="1"/>
    <col min="13065" max="13065" width="25.5703125" style="35" customWidth="1"/>
    <col min="13066" max="13066" width="8.5703125" style="35"/>
    <col min="13067" max="13067" width="12" style="35" customWidth="1"/>
    <col min="13068" max="13068" width="11.42578125" style="35" customWidth="1"/>
    <col min="13069" max="13070" width="12" style="35" customWidth="1"/>
    <col min="13071" max="13307" width="8.5703125" style="35"/>
    <col min="13308" max="13308" width="5.5703125" style="35" customWidth="1"/>
    <col min="13309" max="13309" width="13.7109375" style="35" customWidth="1"/>
    <col min="13310" max="13310" width="29" style="35" customWidth="1"/>
    <col min="13311" max="13311" width="14.42578125" style="35" customWidth="1"/>
    <col min="13312" max="13312" width="17.5703125" style="35" customWidth="1"/>
    <col min="13313" max="13313" width="17.7109375" style="35" customWidth="1"/>
    <col min="13314" max="13314" width="19.5703125" style="35" customWidth="1"/>
    <col min="13315" max="13315" width="21" style="35" customWidth="1"/>
    <col min="13316" max="13316" width="18.28515625" style="35" customWidth="1"/>
    <col min="13317" max="13319" width="16.5703125" style="35" customWidth="1"/>
    <col min="13320" max="13320" width="15.28515625" style="35" customWidth="1"/>
    <col min="13321" max="13321" width="25.5703125" style="35" customWidth="1"/>
    <col min="13322" max="13322" width="8.5703125" style="35"/>
    <col min="13323" max="13323" width="12" style="35" customWidth="1"/>
    <col min="13324" max="13324" width="11.42578125" style="35" customWidth="1"/>
    <col min="13325" max="13326" width="12" style="35" customWidth="1"/>
    <col min="13327" max="13563" width="8.5703125" style="35"/>
    <col min="13564" max="13564" width="5.5703125" style="35" customWidth="1"/>
    <col min="13565" max="13565" width="13.7109375" style="35" customWidth="1"/>
    <col min="13566" max="13566" width="29" style="35" customWidth="1"/>
    <col min="13567" max="13567" width="14.42578125" style="35" customWidth="1"/>
    <col min="13568" max="13568" width="17.5703125" style="35" customWidth="1"/>
    <col min="13569" max="13569" width="17.7109375" style="35" customWidth="1"/>
    <col min="13570" max="13570" width="19.5703125" style="35" customWidth="1"/>
    <col min="13571" max="13571" width="21" style="35" customWidth="1"/>
    <col min="13572" max="13572" width="18.28515625" style="35" customWidth="1"/>
    <col min="13573" max="13575" width="16.5703125" style="35" customWidth="1"/>
    <col min="13576" max="13576" width="15.28515625" style="35" customWidth="1"/>
    <col min="13577" max="13577" width="25.5703125" style="35" customWidth="1"/>
    <col min="13578" max="13578" width="8.5703125" style="35"/>
    <col min="13579" max="13579" width="12" style="35" customWidth="1"/>
    <col min="13580" max="13580" width="11.42578125" style="35" customWidth="1"/>
    <col min="13581" max="13582" width="12" style="35" customWidth="1"/>
    <col min="13583" max="13819" width="8.5703125" style="35"/>
    <col min="13820" max="13820" width="5.5703125" style="35" customWidth="1"/>
    <col min="13821" max="13821" width="13.7109375" style="35" customWidth="1"/>
    <col min="13822" max="13822" width="29" style="35" customWidth="1"/>
    <col min="13823" max="13823" width="14.42578125" style="35" customWidth="1"/>
    <col min="13824" max="13824" width="17.5703125" style="35" customWidth="1"/>
    <col min="13825" max="13825" width="17.7109375" style="35" customWidth="1"/>
    <col min="13826" max="13826" width="19.5703125" style="35" customWidth="1"/>
    <col min="13827" max="13827" width="21" style="35" customWidth="1"/>
    <col min="13828" max="13828" width="18.28515625" style="35" customWidth="1"/>
    <col min="13829" max="13831" width="16.5703125" style="35" customWidth="1"/>
    <col min="13832" max="13832" width="15.28515625" style="35" customWidth="1"/>
    <col min="13833" max="13833" width="25.5703125" style="35" customWidth="1"/>
    <col min="13834" max="13834" width="8.5703125" style="35"/>
    <col min="13835" max="13835" width="12" style="35" customWidth="1"/>
    <col min="13836" max="13836" width="11.42578125" style="35" customWidth="1"/>
    <col min="13837" max="13838" width="12" style="35" customWidth="1"/>
    <col min="13839" max="14075" width="8.5703125" style="35"/>
    <col min="14076" max="14076" width="5.5703125" style="35" customWidth="1"/>
    <col min="14077" max="14077" width="13.7109375" style="35" customWidth="1"/>
    <col min="14078" max="14078" width="29" style="35" customWidth="1"/>
    <col min="14079" max="14079" width="14.42578125" style="35" customWidth="1"/>
    <col min="14080" max="14080" width="17.5703125" style="35" customWidth="1"/>
    <col min="14081" max="14081" width="17.7109375" style="35" customWidth="1"/>
    <col min="14082" max="14082" width="19.5703125" style="35" customWidth="1"/>
    <col min="14083" max="14083" width="21" style="35" customWidth="1"/>
    <col min="14084" max="14084" width="18.28515625" style="35" customWidth="1"/>
    <col min="14085" max="14087" width="16.5703125" style="35" customWidth="1"/>
    <col min="14088" max="14088" width="15.28515625" style="35" customWidth="1"/>
    <col min="14089" max="14089" width="25.5703125" style="35" customWidth="1"/>
    <col min="14090" max="14090" width="8.5703125" style="35"/>
    <col min="14091" max="14091" width="12" style="35" customWidth="1"/>
    <col min="14092" max="14092" width="11.42578125" style="35" customWidth="1"/>
    <col min="14093" max="14094" width="12" style="35" customWidth="1"/>
    <col min="14095" max="14331" width="8.5703125" style="35"/>
    <col min="14332" max="14332" width="5.5703125" style="35" customWidth="1"/>
    <col min="14333" max="14333" width="13.7109375" style="35" customWidth="1"/>
    <col min="14334" max="14334" width="29" style="35" customWidth="1"/>
    <col min="14335" max="14335" width="14.42578125" style="35" customWidth="1"/>
    <col min="14336" max="14336" width="17.5703125" style="35" customWidth="1"/>
    <col min="14337" max="14337" width="17.7109375" style="35" customWidth="1"/>
    <col min="14338" max="14338" width="19.5703125" style="35" customWidth="1"/>
    <col min="14339" max="14339" width="21" style="35" customWidth="1"/>
    <col min="14340" max="14340" width="18.28515625" style="35" customWidth="1"/>
    <col min="14341" max="14343" width="16.5703125" style="35" customWidth="1"/>
    <col min="14344" max="14344" width="15.28515625" style="35" customWidth="1"/>
    <col min="14345" max="14345" width="25.5703125" style="35" customWidth="1"/>
    <col min="14346" max="14346" width="8.5703125" style="35"/>
    <col min="14347" max="14347" width="12" style="35" customWidth="1"/>
    <col min="14348" max="14348" width="11.42578125" style="35" customWidth="1"/>
    <col min="14349" max="14350" width="12" style="35" customWidth="1"/>
    <col min="14351" max="14587" width="8.5703125" style="35"/>
    <col min="14588" max="14588" width="5.5703125" style="35" customWidth="1"/>
    <col min="14589" max="14589" width="13.7109375" style="35" customWidth="1"/>
    <col min="14590" max="14590" width="29" style="35" customWidth="1"/>
    <col min="14591" max="14591" width="14.42578125" style="35" customWidth="1"/>
    <col min="14592" max="14592" width="17.5703125" style="35" customWidth="1"/>
    <col min="14593" max="14593" width="17.7109375" style="35" customWidth="1"/>
    <col min="14594" max="14594" width="19.5703125" style="35" customWidth="1"/>
    <col min="14595" max="14595" width="21" style="35" customWidth="1"/>
    <col min="14596" max="14596" width="18.28515625" style="35" customWidth="1"/>
    <col min="14597" max="14599" width="16.5703125" style="35" customWidth="1"/>
    <col min="14600" max="14600" width="15.28515625" style="35" customWidth="1"/>
    <col min="14601" max="14601" width="25.5703125" style="35" customWidth="1"/>
    <col min="14602" max="14602" width="8.5703125" style="35"/>
    <col min="14603" max="14603" width="12" style="35" customWidth="1"/>
    <col min="14604" max="14604" width="11.42578125" style="35" customWidth="1"/>
    <col min="14605" max="14606" width="12" style="35" customWidth="1"/>
    <col min="14607" max="14843" width="8.5703125" style="35"/>
    <col min="14844" max="14844" width="5.5703125" style="35" customWidth="1"/>
    <col min="14845" max="14845" width="13.7109375" style="35" customWidth="1"/>
    <col min="14846" max="14846" width="29" style="35" customWidth="1"/>
    <col min="14847" max="14847" width="14.42578125" style="35" customWidth="1"/>
    <col min="14848" max="14848" width="17.5703125" style="35" customWidth="1"/>
    <col min="14849" max="14849" width="17.7109375" style="35" customWidth="1"/>
    <col min="14850" max="14850" width="19.5703125" style="35" customWidth="1"/>
    <col min="14851" max="14851" width="21" style="35" customWidth="1"/>
    <col min="14852" max="14852" width="18.28515625" style="35" customWidth="1"/>
    <col min="14853" max="14855" width="16.5703125" style="35" customWidth="1"/>
    <col min="14856" max="14856" width="15.28515625" style="35" customWidth="1"/>
    <col min="14857" max="14857" width="25.5703125" style="35" customWidth="1"/>
    <col min="14858" max="14858" width="8.5703125" style="35"/>
    <col min="14859" max="14859" width="12" style="35" customWidth="1"/>
    <col min="14860" max="14860" width="11.42578125" style="35" customWidth="1"/>
    <col min="14861" max="14862" width="12" style="35" customWidth="1"/>
    <col min="14863" max="15099" width="8.5703125" style="35"/>
    <col min="15100" max="15100" width="5.5703125" style="35" customWidth="1"/>
    <col min="15101" max="15101" width="13.7109375" style="35" customWidth="1"/>
    <col min="15102" max="15102" width="29" style="35" customWidth="1"/>
    <col min="15103" max="15103" width="14.42578125" style="35" customWidth="1"/>
    <col min="15104" max="15104" width="17.5703125" style="35" customWidth="1"/>
    <col min="15105" max="15105" width="17.7109375" style="35" customWidth="1"/>
    <col min="15106" max="15106" width="19.5703125" style="35" customWidth="1"/>
    <col min="15107" max="15107" width="21" style="35" customWidth="1"/>
    <col min="15108" max="15108" width="18.28515625" style="35" customWidth="1"/>
    <col min="15109" max="15111" width="16.5703125" style="35" customWidth="1"/>
    <col min="15112" max="15112" width="15.28515625" style="35" customWidth="1"/>
    <col min="15113" max="15113" width="25.5703125" style="35" customWidth="1"/>
    <col min="15114" max="15114" width="8.5703125" style="35"/>
    <col min="15115" max="15115" width="12" style="35" customWidth="1"/>
    <col min="15116" max="15116" width="11.42578125" style="35" customWidth="1"/>
    <col min="15117" max="15118" width="12" style="35" customWidth="1"/>
    <col min="15119" max="15355" width="8.5703125" style="35"/>
    <col min="15356" max="15356" width="5.5703125" style="35" customWidth="1"/>
    <col min="15357" max="15357" width="13.7109375" style="35" customWidth="1"/>
    <col min="15358" max="15358" width="29" style="35" customWidth="1"/>
    <col min="15359" max="15359" width="14.42578125" style="35" customWidth="1"/>
    <col min="15360" max="15360" width="17.5703125" style="35" customWidth="1"/>
    <col min="15361" max="15361" width="17.7109375" style="35" customWidth="1"/>
    <col min="15362" max="15362" width="19.5703125" style="35" customWidth="1"/>
    <col min="15363" max="15363" width="21" style="35" customWidth="1"/>
    <col min="15364" max="15364" width="18.28515625" style="35" customWidth="1"/>
    <col min="15365" max="15367" width="16.5703125" style="35" customWidth="1"/>
    <col min="15368" max="15368" width="15.28515625" style="35" customWidth="1"/>
    <col min="15369" max="15369" width="25.5703125" style="35" customWidth="1"/>
    <col min="15370" max="15370" width="8.5703125" style="35"/>
    <col min="15371" max="15371" width="12" style="35" customWidth="1"/>
    <col min="15372" max="15372" width="11.42578125" style="35" customWidth="1"/>
    <col min="15373" max="15374" width="12" style="35" customWidth="1"/>
    <col min="15375" max="15611" width="8.5703125" style="35"/>
    <col min="15612" max="15612" width="5.5703125" style="35" customWidth="1"/>
    <col min="15613" max="15613" width="13.7109375" style="35" customWidth="1"/>
    <col min="15614" max="15614" width="29" style="35" customWidth="1"/>
    <col min="15615" max="15615" width="14.42578125" style="35" customWidth="1"/>
    <col min="15616" max="15616" width="17.5703125" style="35" customWidth="1"/>
    <col min="15617" max="15617" width="17.7109375" style="35" customWidth="1"/>
    <col min="15618" max="15618" width="19.5703125" style="35" customWidth="1"/>
    <col min="15619" max="15619" width="21" style="35" customWidth="1"/>
    <col min="15620" max="15620" width="18.28515625" style="35" customWidth="1"/>
    <col min="15621" max="15623" width="16.5703125" style="35" customWidth="1"/>
    <col min="15624" max="15624" width="15.28515625" style="35" customWidth="1"/>
    <col min="15625" max="15625" width="25.5703125" style="35" customWidth="1"/>
    <col min="15626" max="15626" width="8.5703125" style="35"/>
    <col min="15627" max="15627" width="12" style="35" customWidth="1"/>
    <col min="15628" max="15628" width="11.42578125" style="35" customWidth="1"/>
    <col min="15629" max="15630" width="12" style="35" customWidth="1"/>
    <col min="15631" max="15867" width="8.5703125" style="35"/>
    <col min="15868" max="15868" width="5.5703125" style="35" customWidth="1"/>
    <col min="15869" max="15869" width="13.7109375" style="35" customWidth="1"/>
    <col min="15870" max="15870" width="29" style="35" customWidth="1"/>
    <col min="15871" max="15871" width="14.42578125" style="35" customWidth="1"/>
    <col min="15872" max="15872" width="17.5703125" style="35" customWidth="1"/>
    <col min="15873" max="15873" width="17.7109375" style="35" customWidth="1"/>
    <col min="15874" max="15874" width="19.5703125" style="35" customWidth="1"/>
    <col min="15875" max="15875" width="21" style="35" customWidth="1"/>
    <col min="15876" max="15876" width="18.28515625" style="35" customWidth="1"/>
    <col min="15877" max="15879" width="16.5703125" style="35" customWidth="1"/>
    <col min="15880" max="15880" width="15.28515625" style="35" customWidth="1"/>
    <col min="15881" max="15881" width="25.5703125" style="35" customWidth="1"/>
    <col min="15882" max="15882" width="8.5703125" style="35"/>
    <col min="15883" max="15883" width="12" style="35" customWidth="1"/>
    <col min="15884" max="15884" width="11.42578125" style="35" customWidth="1"/>
    <col min="15885" max="15886" width="12" style="35" customWidth="1"/>
    <col min="15887" max="16123" width="8.5703125" style="35"/>
    <col min="16124" max="16124" width="5.5703125" style="35" customWidth="1"/>
    <col min="16125" max="16125" width="13.7109375" style="35" customWidth="1"/>
    <col min="16126" max="16126" width="29" style="35" customWidth="1"/>
    <col min="16127" max="16127" width="14.42578125" style="35" customWidth="1"/>
    <col min="16128" max="16128" width="17.5703125" style="35" customWidth="1"/>
    <col min="16129" max="16129" width="17.7109375" style="35" customWidth="1"/>
    <col min="16130" max="16130" width="19.5703125" style="35" customWidth="1"/>
    <col min="16131" max="16131" width="21" style="35" customWidth="1"/>
    <col min="16132" max="16132" width="18.28515625" style="35" customWidth="1"/>
    <col min="16133" max="16135" width="16.5703125" style="35" customWidth="1"/>
    <col min="16136" max="16136" width="15.28515625" style="35" customWidth="1"/>
    <col min="16137" max="16137" width="25.5703125" style="35" customWidth="1"/>
    <col min="16138" max="16138" width="8.5703125" style="35"/>
    <col min="16139" max="16139" width="12" style="35" customWidth="1"/>
    <col min="16140" max="16140" width="11.42578125" style="35" customWidth="1"/>
    <col min="16141" max="16142" width="12" style="35" customWidth="1"/>
    <col min="16143" max="16384" width="8.5703125" style="35"/>
  </cols>
  <sheetData>
    <row r="1" spans="1:14" ht="28.5" customHeight="1" x14ac:dyDescent="0.3">
      <c r="A1" s="516" t="s">
        <v>0</v>
      </c>
      <c r="B1" s="517"/>
      <c r="C1" s="517"/>
      <c r="D1" s="1"/>
      <c r="E1" s="2"/>
      <c r="F1" s="3"/>
      <c r="G1" s="4"/>
      <c r="H1" s="4"/>
      <c r="I1" s="525" t="s">
        <v>1</v>
      </c>
      <c r="J1" s="526"/>
      <c r="K1" s="526"/>
      <c r="L1" s="527"/>
    </row>
    <row r="2" spans="1:14" ht="28.5" customHeight="1" x14ac:dyDescent="0.3">
      <c r="A2" s="518" t="s">
        <v>2</v>
      </c>
      <c r="B2" s="519"/>
      <c r="C2" s="519"/>
      <c r="D2" s="5"/>
      <c r="E2" s="6"/>
      <c r="F2" s="7"/>
      <c r="G2" s="4"/>
      <c r="H2" s="328"/>
      <c r="I2" s="329"/>
      <c r="J2" s="330"/>
      <c r="K2" s="330"/>
      <c r="L2" s="331"/>
    </row>
    <row r="3" spans="1:14" ht="28.5" customHeight="1" thickBot="1" x14ac:dyDescent="0.35">
      <c r="A3" s="520" t="s">
        <v>3</v>
      </c>
      <c r="B3" s="521" t="s">
        <v>4</v>
      </c>
      <c r="C3" s="521" t="s">
        <v>4</v>
      </c>
      <c r="D3" s="8"/>
      <c r="E3" s="9"/>
      <c r="F3" s="10"/>
      <c r="G3" s="4"/>
      <c r="H3" s="4"/>
      <c r="I3" s="332"/>
      <c r="J3" s="333"/>
      <c r="K3" s="333"/>
      <c r="L3" s="334"/>
    </row>
    <row r="4" spans="1:14" ht="14.25" customHeight="1" x14ac:dyDescent="0.3">
      <c r="A4" s="11"/>
      <c r="B4" s="11"/>
      <c r="C4" s="11"/>
      <c r="D4" s="11"/>
      <c r="E4" s="11"/>
      <c r="F4" s="11"/>
      <c r="G4" s="11"/>
      <c r="H4" s="11"/>
      <c r="I4" s="11"/>
      <c r="J4" s="11"/>
      <c r="K4" s="11"/>
      <c r="L4" s="11"/>
    </row>
    <row r="5" spans="1:14" x14ac:dyDescent="0.3">
      <c r="A5" s="522" t="s">
        <v>196</v>
      </c>
      <c r="B5" s="522"/>
      <c r="C5" s="522"/>
      <c r="D5" s="522"/>
      <c r="E5" s="522"/>
      <c r="F5" s="522"/>
      <c r="G5" s="522"/>
      <c r="H5" s="522"/>
      <c r="I5" s="522"/>
      <c r="J5" s="522"/>
      <c r="K5" s="522"/>
    </row>
    <row r="6" spans="1:14" ht="90.6" customHeight="1" x14ac:dyDescent="0.3">
      <c r="A6" s="515" t="s">
        <v>5</v>
      </c>
      <c r="B6" s="50" t="s">
        <v>6</v>
      </c>
      <c r="C6" s="50" t="s">
        <v>195</v>
      </c>
      <c r="D6" s="405" t="s">
        <v>159</v>
      </c>
      <c r="E6" s="50"/>
      <c r="F6" s="50"/>
      <c r="G6" s="50" t="s">
        <v>25</v>
      </c>
      <c r="H6" s="50" t="s">
        <v>75</v>
      </c>
      <c r="I6" s="343" t="s">
        <v>26</v>
      </c>
      <c r="J6" s="50" t="s">
        <v>35</v>
      </c>
      <c r="K6" s="51" t="s">
        <v>34</v>
      </c>
    </row>
    <row r="7" spans="1:14" s="222" customFormat="1" ht="28.5" customHeight="1" x14ac:dyDescent="0.25">
      <c r="A7" s="515"/>
      <c r="B7" s="52" t="s">
        <v>7</v>
      </c>
      <c r="C7" s="53">
        <v>63807.87</v>
      </c>
      <c r="D7" s="345">
        <f>49.08*13</f>
        <v>638.04</v>
      </c>
      <c r="E7" s="346"/>
      <c r="F7" s="346"/>
      <c r="G7" s="56">
        <f>+C7+D7</f>
        <v>64445.91</v>
      </c>
      <c r="H7" s="57">
        <f>G7*38.38%</f>
        <v>24734.340258000004</v>
      </c>
      <c r="I7" s="347">
        <f>+ROUND(+G7+H7,2)</f>
        <v>89180.25</v>
      </c>
      <c r="J7" s="219"/>
      <c r="K7" s="220">
        <f>+ROUND(J7*I7,2)</f>
        <v>0</v>
      </c>
      <c r="L7" s="221"/>
    </row>
    <row r="8" spans="1:14" s="222" customFormat="1" ht="28.5" customHeight="1" x14ac:dyDescent="0.25">
      <c r="A8" s="515"/>
      <c r="B8" s="52" t="s">
        <v>8</v>
      </c>
      <c r="C8" s="53">
        <v>50005.77</v>
      </c>
      <c r="D8" s="406">
        <f>38.47*13</f>
        <v>500.11</v>
      </c>
      <c r="E8" s="346"/>
      <c r="F8" s="346"/>
      <c r="G8" s="56">
        <f>+C8+D8</f>
        <v>50505.88</v>
      </c>
      <c r="H8" s="57">
        <f>G8*38.38%</f>
        <v>19384.156744</v>
      </c>
      <c r="I8" s="347">
        <f>+ROUND(+G8+H8,2)</f>
        <v>69890.039999999994</v>
      </c>
      <c r="J8" s="219"/>
      <c r="K8" s="220">
        <f>+ROUND(J8*I8,2)</f>
        <v>0</v>
      </c>
      <c r="L8" s="221"/>
      <c r="N8" s="224"/>
    </row>
    <row r="9" spans="1:14" ht="6" customHeight="1" x14ac:dyDescent="0.3">
      <c r="A9" s="62"/>
      <c r="B9" s="63"/>
      <c r="C9" s="64"/>
      <c r="D9" s="64"/>
      <c r="E9" s="64"/>
      <c r="F9" s="64"/>
      <c r="G9" s="64"/>
      <c r="H9" s="64"/>
      <c r="I9" s="64"/>
      <c r="J9" s="121"/>
      <c r="K9" s="64"/>
      <c r="L9" s="60"/>
      <c r="N9" s="43"/>
    </row>
    <row r="10" spans="1:14" ht="81.75" customHeight="1" x14ac:dyDescent="0.3">
      <c r="A10" s="414"/>
      <c r="C10" s="50" t="s">
        <v>273</v>
      </c>
      <c r="D10" s="50" t="s">
        <v>159</v>
      </c>
      <c r="E10" s="55"/>
      <c r="F10" s="50"/>
      <c r="G10" s="50" t="s">
        <v>32</v>
      </c>
      <c r="H10" s="50" t="s">
        <v>75</v>
      </c>
      <c r="I10" s="343" t="s">
        <v>26</v>
      </c>
      <c r="J10" s="122" t="s">
        <v>35</v>
      </c>
      <c r="K10" s="51" t="s">
        <v>34</v>
      </c>
      <c r="L10" s="60"/>
      <c r="N10" s="43"/>
    </row>
    <row r="11" spans="1:14" ht="25.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225"/>
      <c r="K11" s="220">
        <f>+ROUND(J11*I11,2)</f>
        <v>0</v>
      </c>
      <c r="L11" s="60"/>
      <c r="N11" s="43"/>
    </row>
    <row r="12" spans="1:14" ht="25.5" customHeight="1" x14ac:dyDescent="0.3">
      <c r="A12" s="524"/>
      <c r="B12" s="408" t="s">
        <v>262</v>
      </c>
      <c r="C12" s="53">
        <f>38588.32/12*13</f>
        <v>41804.013333333329</v>
      </c>
      <c r="D12" s="223">
        <f>32.16*13</f>
        <v>418.07999999999993</v>
      </c>
      <c r="E12" s="55"/>
      <c r="F12" s="66"/>
      <c r="G12" s="344">
        <f t="shared" si="0"/>
        <v>42222.093333333331</v>
      </c>
      <c r="H12" s="57">
        <f t="shared" ref="H12:H16" si="2">G12*38.38%</f>
        <v>16204.839421333334</v>
      </c>
      <c r="I12" s="347">
        <f t="shared" si="1"/>
        <v>58426.93</v>
      </c>
      <c r="J12" s="219">
        <v>1</v>
      </c>
      <c r="K12" s="220">
        <f t="shared" ref="K12:K16" si="3">+ROUND(J12*I12,2)</f>
        <v>58426.93</v>
      </c>
      <c r="L12" s="60"/>
      <c r="N12" s="43"/>
    </row>
    <row r="13" spans="1:14" ht="25.5" customHeight="1" x14ac:dyDescent="0.3">
      <c r="A13" s="524"/>
      <c r="B13" s="408" t="s">
        <v>263</v>
      </c>
      <c r="C13" s="53">
        <f>36217.8/12*13</f>
        <v>39235.950000000004</v>
      </c>
      <c r="D13" s="223">
        <f>30.18*13</f>
        <v>392.34</v>
      </c>
      <c r="E13" s="55"/>
      <c r="F13" s="66"/>
      <c r="G13" s="344">
        <f t="shared" si="0"/>
        <v>39628.29</v>
      </c>
      <c r="H13" s="57">
        <f t="shared" si="2"/>
        <v>15209.337702000001</v>
      </c>
      <c r="I13" s="347">
        <f t="shared" si="1"/>
        <v>54837.63</v>
      </c>
      <c r="J13" s="219"/>
      <c r="K13" s="220">
        <f t="shared" si="3"/>
        <v>0</v>
      </c>
      <c r="L13" s="60"/>
      <c r="N13" s="43"/>
    </row>
    <row r="14" spans="1:14" ht="25.5" customHeight="1" x14ac:dyDescent="0.3">
      <c r="A14" s="524"/>
      <c r="B14" s="408" t="s">
        <v>264</v>
      </c>
      <c r="C14" s="53">
        <f>27626.32/12*13</f>
        <v>29928.513333333332</v>
      </c>
      <c r="D14" s="223">
        <f>23.02*13</f>
        <v>299.26</v>
      </c>
      <c r="E14" s="55"/>
      <c r="F14" s="66"/>
      <c r="G14" s="344">
        <f t="shared" si="0"/>
        <v>30227.773333333331</v>
      </c>
      <c r="H14" s="57">
        <f t="shared" si="2"/>
        <v>11601.419405333334</v>
      </c>
      <c r="I14" s="347">
        <f t="shared" si="1"/>
        <v>41829.19</v>
      </c>
      <c r="J14" s="219"/>
      <c r="K14" s="220">
        <f t="shared" si="3"/>
        <v>0</v>
      </c>
      <c r="L14" s="60"/>
      <c r="N14" s="43"/>
    </row>
    <row r="15" spans="1:14" ht="25.5" customHeight="1" x14ac:dyDescent="0.3">
      <c r="A15" s="524"/>
      <c r="B15" s="408" t="s">
        <v>265</v>
      </c>
      <c r="C15" s="53">
        <f>48525.22/12*13</f>
        <v>52568.988333333335</v>
      </c>
      <c r="D15" s="223">
        <f>40.44*13</f>
        <v>525.72</v>
      </c>
      <c r="E15" s="55"/>
      <c r="F15" s="66"/>
      <c r="G15" s="344">
        <f t="shared" si="0"/>
        <v>53094.708333333336</v>
      </c>
      <c r="H15" s="57">
        <f t="shared" si="2"/>
        <v>20377.749058333335</v>
      </c>
      <c r="I15" s="347">
        <f t="shared" si="1"/>
        <v>73472.460000000006</v>
      </c>
      <c r="J15" s="219"/>
      <c r="K15" s="220">
        <f t="shared" si="3"/>
        <v>0</v>
      </c>
      <c r="L15" s="60"/>
      <c r="N15" s="43"/>
    </row>
    <row r="16" spans="1:14" ht="25.5" customHeight="1" x14ac:dyDescent="0.3">
      <c r="A16" s="524"/>
      <c r="B16" s="408" t="s">
        <v>266</v>
      </c>
      <c r="C16" s="53">
        <f>42105.94/12*13</f>
        <v>45614.768333333333</v>
      </c>
      <c r="D16" s="223">
        <f>35.09*13</f>
        <v>456.17000000000007</v>
      </c>
      <c r="E16" s="55"/>
      <c r="F16" s="66"/>
      <c r="G16" s="344">
        <f t="shared" si="0"/>
        <v>46070.938333333332</v>
      </c>
      <c r="H16" s="57">
        <f t="shared" si="2"/>
        <v>17682.026132333332</v>
      </c>
      <c r="I16" s="347">
        <f t="shared" si="1"/>
        <v>63752.959999999999</v>
      </c>
      <c r="J16" s="219">
        <v>2</v>
      </c>
      <c r="K16" s="220">
        <f t="shared" si="3"/>
        <v>127505.92</v>
      </c>
      <c r="L16" s="60"/>
      <c r="N16" s="43"/>
    </row>
    <row r="17" spans="1:14" ht="6" customHeight="1" x14ac:dyDescent="0.3">
      <c r="A17" s="62"/>
      <c r="B17" s="63"/>
      <c r="C17" s="64"/>
      <c r="D17" s="64"/>
      <c r="E17" s="64"/>
      <c r="F17" s="64"/>
      <c r="G17" s="64"/>
      <c r="H17" s="64"/>
      <c r="I17" s="64"/>
      <c r="J17" s="121"/>
      <c r="K17" s="64"/>
      <c r="L17" s="60"/>
      <c r="N17" s="43"/>
    </row>
    <row r="18" spans="1:14" ht="94.5" customHeight="1" x14ac:dyDescent="0.3">
      <c r="A18" s="515" t="s">
        <v>9</v>
      </c>
      <c r="B18" s="65"/>
      <c r="C18" s="50" t="s">
        <v>133</v>
      </c>
      <c r="D18" s="50" t="s">
        <v>159</v>
      </c>
      <c r="E18" s="50" t="s">
        <v>27</v>
      </c>
      <c r="F18" s="50" t="s">
        <v>28</v>
      </c>
      <c r="G18" s="50" t="s">
        <v>10</v>
      </c>
      <c r="H18" s="50" t="s">
        <v>29</v>
      </c>
      <c r="I18" s="343" t="s">
        <v>26</v>
      </c>
      <c r="J18" s="122" t="s">
        <v>35</v>
      </c>
      <c r="K18" s="51" t="s">
        <v>34</v>
      </c>
      <c r="L18" s="60"/>
      <c r="N18" s="43"/>
    </row>
    <row r="19" spans="1:14" s="222" customFormat="1" ht="28.5" customHeight="1" x14ac:dyDescent="0.25">
      <c r="A19" s="515"/>
      <c r="B19" s="223" t="s">
        <v>65</v>
      </c>
      <c r="C19" s="348">
        <f>34634.49/12*13</f>
        <v>37520.697500000002</v>
      </c>
      <c r="D19" s="348">
        <f>28.86*13</f>
        <v>375.18</v>
      </c>
      <c r="E19" s="348"/>
      <c r="F19" s="348">
        <v>0</v>
      </c>
      <c r="G19" s="348">
        <f>+C19+D19+E19+F19</f>
        <v>37895.877500000002</v>
      </c>
      <c r="H19" s="348">
        <f>+(C19+D19+E19)*38.38%+(F19*32.7%)</f>
        <v>14544.437784500002</v>
      </c>
      <c r="I19" s="347" t="str">
        <f>+IF(E19&lt;&gt;0,+ROUND(+G19+H19,2),"0")</f>
        <v>0</v>
      </c>
      <c r="J19" s="225"/>
      <c r="K19" s="220">
        <f>+ROUND(J19*I19,2)</f>
        <v>0</v>
      </c>
      <c r="L19" s="221"/>
      <c r="N19" s="224"/>
    </row>
    <row r="20" spans="1:14" ht="6" customHeight="1" x14ac:dyDescent="0.3">
      <c r="A20" s="515"/>
      <c r="B20" s="63"/>
      <c r="C20" s="64"/>
      <c r="D20" s="64"/>
      <c r="E20" s="64"/>
      <c r="F20" s="64"/>
      <c r="G20" s="64"/>
      <c r="H20" s="64"/>
      <c r="I20" s="64"/>
      <c r="J20" s="121"/>
      <c r="K20" s="64"/>
      <c r="L20" s="60"/>
      <c r="N20" s="43"/>
    </row>
    <row r="21" spans="1:14" ht="96" customHeight="1" x14ac:dyDescent="0.3">
      <c r="A21" s="515"/>
      <c r="B21" s="65"/>
      <c r="C21" s="50" t="s">
        <v>133</v>
      </c>
      <c r="D21" s="50" t="s">
        <v>159</v>
      </c>
      <c r="E21" s="50" t="s">
        <v>240</v>
      </c>
      <c r="F21" s="50"/>
      <c r="G21" s="50" t="s">
        <v>32</v>
      </c>
      <c r="H21" s="50" t="s">
        <v>75</v>
      </c>
      <c r="I21" s="343" t="s">
        <v>26</v>
      </c>
      <c r="J21" s="122" t="s">
        <v>35</v>
      </c>
      <c r="K21" s="51" t="s">
        <v>34</v>
      </c>
      <c r="L21" s="60"/>
      <c r="N21" s="43"/>
    </row>
    <row r="22" spans="1:14" s="222" customFormat="1" ht="28.5" customHeight="1" x14ac:dyDescent="0.3">
      <c r="A22" s="515"/>
      <c r="B22" s="223" t="s">
        <v>11</v>
      </c>
      <c r="C22" s="53">
        <f>ROUND(25363.13/12*13,2)</f>
        <v>27476.720000000001</v>
      </c>
      <c r="D22" s="344">
        <f>21.14*13</f>
        <v>274.82</v>
      </c>
      <c r="E22" s="344"/>
      <c r="F22" s="66"/>
      <c r="G22" s="344">
        <f>+F22+D22+C22+E22</f>
        <v>27751.54</v>
      </c>
      <c r="H22" s="57">
        <f>G22*38.38%</f>
        <v>10651.041052</v>
      </c>
      <c r="I22" s="347">
        <f>+ROUND(+G22+H22,2)</f>
        <v>38402.58</v>
      </c>
      <c r="J22" s="225">
        <v>7</v>
      </c>
      <c r="K22" s="220">
        <f>+ROUND(J22*I22,2)</f>
        <v>268818.06</v>
      </c>
      <c r="L22" s="221"/>
    </row>
    <row r="23" spans="1:14" s="222" customFormat="1" ht="28.5" customHeight="1" x14ac:dyDescent="0.3">
      <c r="A23" s="515"/>
      <c r="B23" s="223" t="s">
        <v>12</v>
      </c>
      <c r="C23" s="53">
        <f>+ROUND(20884.37/12*13,2)</f>
        <v>22624.73</v>
      </c>
      <c r="D23" s="344">
        <f>17.4*13</f>
        <v>226.2</v>
      </c>
      <c r="E23" s="344"/>
      <c r="F23" s="66"/>
      <c r="G23" s="344">
        <f>+F23+D23+C23+E23</f>
        <v>22850.93</v>
      </c>
      <c r="H23" s="57">
        <f>G23*38.38%</f>
        <v>8770.1869340000012</v>
      </c>
      <c r="I23" s="347">
        <f>+ROUND(+G23+H23,2)</f>
        <v>31621.119999999999</v>
      </c>
      <c r="J23" s="225">
        <v>10</v>
      </c>
      <c r="K23" s="220">
        <f>+ROUND(J23*I23,2)</f>
        <v>316211.20000000001</v>
      </c>
      <c r="L23" s="221"/>
      <c r="N23" s="74"/>
    </row>
    <row r="24" spans="1:14" s="222" customFormat="1" ht="28.5" customHeight="1" x14ac:dyDescent="0.3">
      <c r="A24" s="515"/>
      <c r="B24" s="223" t="s">
        <v>13</v>
      </c>
      <c r="C24" s="53">
        <f>+ROUND(19847.64/12*13,2)</f>
        <v>21501.61</v>
      </c>
      <c r="D24" s="344">
        <f>16.54*13</f>
        <v>215.01999999999998</v>
      </c>
      <c r="E24" s="344"/>
      <c r="F24" s="66"/>
      <c r="G24" s="344">
        <f>+F24+D24+C24+E24</f>
        <v>21716.63</v>
      </c>
      <c r="H24" s="57">
        <f>G24*38.38%</f>
        <v>8334.8425940000016</v>
      </c>
      <c r="I24" s="347">
        <f>+ROUND(+G24+H24,2)</f>
        <v>30051.47</v>
      </c>
      <c r="J24" s="225">
        <v>1</v>
      </c>
      <c r="K24" s="220">
        <f>+ROUND(J24*I24,2)</f>
        <v>30051.47</v>
      </c>
      <c r="L24" s="221"/>
    </row>
    <row r="25" spans="1:14" ht="35.25" customHeight="1" x14ac:dyDescent="0.3">
      <c r="C25" s="60"/>
      <c r="D25" s="60"/>
      <c r="E25" s="60"/>
      <c r="F25" s="60"/>
      <c r="G25" s="60"/>
      <c r="H25" s="60"/>
      <c r="I25" s="28" t="s">
        <v>14</v>
      </c>
      <c r="J25" s="123">
        <f>+SUM(J7:J24)</f>
        <v>21</v>
      </c>
      <c r="K25" s="73">
        <f>+SUM(K7:K24)</f>
        <v>801013.58000000007</v>
      </c>
      <c r="L25" s="60"/>
    </row>
    <row r="26" spans="1:14" ht="18" customHeight="1" x14ac:dyDescent="0.3">
      <c r="C26" s="60"/>
      <c r="D26" s="60"/>
      <c r="E26" s="60"/>
      <c r="F26" s="60"/>
      <c r="G26" s="60"/>
      <c r="H26" s="60"/>
      <c r="I26" s="60"/>
      <c r="J26" s="60"/>
      <c r="K26" s="60"/>
      <c r="L26" s="60"/>
    </row>
    <row r="27" spans="1:14" ht="18" customHeight="1" x14ac:dyDescent="0.3">
      <c r="I27" s="36"/>
      <c r="J27" s="36"/>
      <c r="K27" s="36"/>
    </row>
    <row r="28" spans="1:14" ht="18" customHeight="1" x14ac:dyDescent="0.3">
      <c r="B28" s="530" t="s">
        <v>48</v>
      </c>
      <c r="C28" s="531"/>
      <c r="D28" s="531"/>
      <c r="E28" s="531"/>
      <c r="F28" s="531"/>
      <c r="G28" s="531"/>
      <c r="H28" s="531"/>
      <c r="I28" s="531"/>
      <c r="J28" s="531"/>
      <c r="K28" s="532"/>
      <c r="L28" s="74"/>
      <c r="M28" s="74"/>
    </row>
    <row r="29" spans="1:14" ht="20.25" customHeight="1" x14ac:dyDescent="0.3">
      <c r="B29" s="529" t="s">
        <v>66</v>
      </c>
      <c r="C29" s="529"/>
      <c r="D29" s="529"/>
      <c r="E29" s="529"/>
      <c r="F29" s="529"/>
      <c r="G29" s="529"/>
      <c r="H29" s="529"/>
      <c r="I29" s="529"/>
      <c r="J29" s="529"/>
      <c r="K29" s="529"/>
      <c r="L29" s="75"/>
      <c r="M29" s="75"/>
    </row>
    <row r="30" spans="1:14" ht="46.5" customHeight="1" x14ac:dyDescent="0.3">
      <c r="B30" s="529" t="s">
        <v>74</v>
      </c>
      <c r="C30" s="529"/>
      <c r="D30" s="529"/>
      <c r="E30" s="529"/>
      <c r="F30" s="529"/>
      <c r="G30" s="529"/>
      <c r="H30" s="529"/>
      <c r="I30" s="529"/>
      <c r="J30" s="529"/>
      <c r="K30" s="529"/>
      <c r="L30" s="75"/>
      <c r="M30" s="75"/>
    </row>
    <row r="31" spans="1:14" ht="78.75" customHeight="1" x14ac:dyDescent="0.3">
      <c r="B31" s="529" t="s">
        <v>237</v>
      </c>
      <c r="C31" s="529"/>
      <c r="D31" s="529"/>
      <c r="E31" s="529"/>
      <c r="F31" s="529"/>
      <c r="G31" s="529"/>
      <c r="H31" s="529"/>
      <c r="I31" s="529"/>
      <c r="J31" s="529"/>
      <c r="K31" s="529"/>
      <c r="L31" s="75"/>
      <c r="M31" s="75"/>
    </row>
    <row r="32" spans="1:14" x14ac:dyDescent="0.3">
      <c r="B32" s="528"/>
      <c r="C32" s="528"/>
      <c r="D32" s="528"/>
      <c r="E32" s="528"/>
      <c r="F32" s="528"/>
      <c r="G32" s="528"/>
      <c r="H32" s="528"/>
      <c r="I32" s="528"/>
      <c r="J32" s="528"/>
      <c r="K32" s="528"/>
      <c r="L32" s="528"/>
      <c r="M32" s="528"/>
    </row>
  </sheetData>
  <sheetProtection selectLockedCells="1" selectUnlockedCells="1"/>
  <mergeCells count="13">
    <mergeCell ref="B32:M32"/>
    <mergeCell ref="B29:K29"/>
    <mergeCell ref="B30:K30"/>
    <mergeCell ref="B31:K31"/>
    <mergeCell ref="B28:K28"/>
    <mergeCell ref="A6:A8"/>
    <mergeCell ref="A18:A24"/>
    <mergeCell ref="A1:C1"/>
    <mergeCell ref="A2:C2"/>
    <mergeCell ref="A3:C3"/>
    <mergeCell ref="A5:K5"/>
    <mergeCell ref="A11:A16"/>
    <mergeCell ref="I1:L1"/>
  </mergeCells>
  <pageMargins left="0.2902777777777778" right="0.1701388888888889" top="0.35" bottom="0.45" header="0.51180555555555551" footer="0.51180555555555551"/>
  <pageSetup paperSize="9" scale="51" firstPageNumber="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3FF3-C133-440D-BC9C-5AA3966CBBFB}">
  <sheetPr>
    <tabColor theme="5"/>
    <pageSetUpPr fitToPage="1"/>
  </sheetPr>
  <dimension ref="A1:II48"/>
  <sheetViews>
    <sheetView showGridLines="0" topLeftCell="A3" zoomScale="50" zoomScaleNormal="50" workbookViewId="0">
      <selection activeCell="F27" sqref="F27"/>
    </sheetView>
  </sheetViews>
  <sheetFormatPr defaultColWidth="8.5703125" defaultRowHeight="15.75" x14ac:dyDescent="0.25"/>
  <cols>
    <col min="1" max="1" width="11.7109375" style="160" customWidth="1"/>
    <col min="2" max="2" width="37.7109375" style="160" bestFit="1" customWidth="1"/>
    <col min="3" max="3" width="22.7109375" style="163" customWidth="1"/>
    <col min="4" max="4" width="20.42578125" style="160" customWidth="1"/>
    <col min="5" max="5" width="17.7109375" style="160" customWidth="1"/>
    <col min="6" max="6" width="20.42578125" style="160" customWidth="1"/>
    <col min="7" max="7" width="17.7109375" style="161" customWidth="1"/>
    <col min="8" max="11" width="17.7109375" style="160" customWidth="1"/>
    <col min="12" max="12" width="19.7109375" style="160" customWidth="1"/>
    <col min="13" max="13" width="19.7109375" style="161" customWidth="1"/>
    <col min="14" max="14" width="2.28515625" style="160" customWidth="1"/>
    <col min="15" max="16" width="8.5703125" style="160"/>
    <col min="17" max="17" width="21.42578125" style="160" customWidth="1"/>
    <col min="18" max="253" width="8.5703125" style="160"/>
    <col min="254" max="255" width="12.7109375" style="160" customWidth="1"/>
    <col min="256" max="258" width="22.7109375" style="160" customWidth="1"/>
    <col min="259" max="260" width="17.7109375" style="160" customWidth="1"/>
    <col min="261" max="262" width="20.5703125" style="160" customWidth="1"/>
    <col min="263" max="264" width="17.7109375" style="160" customWidth="1"/>
    <col min="265" max="265" width="6" style="160" customWidth="1"/>
    <col min="266" max="509" width="8.5703125" style="160"/>
    <col min="510" max="511" width="12.7109375" style="160" customWidth="1"/>
    <col min="512" max="514" width="22.7109375" style="160" customWidth="1"/>
    <col min="515" max="516" width="17.7109375" style="160" customWidth="1"/>
    <col min="517" max="518" width="20.5703125" style="160" customWidth="1"/>
    <col min="519" max="520" width="17.7109375" style="160" customWidth="1"/>
    <col min="521" max="521" width="6" style="160" customWidth="1"/>
    <col min="522" max="765" width="8.5703125" style="160"/>
    <col min="766" max="767" width="12.7109375" style="160" customWidth="1"/>
    <col min="768" max="770" width="22.7109375" style="160" customWidth="1"/>
    <col min="771" max="772" width="17.7109375" style="160" customWidth="1"/>
    <col min="773" max="774" width="20.5703125" style="160" customWidth="1"/>
    <col min="775" max="776" width="17.7109375" style="160" customWidth="1"/>
    <col min="777" max="777" width="6" style="160" customWidth="1"/>
    <col min="778" max="1021" width="8.5703125" style="160"/>
    <col min="1022" max="1023" width="12.7109375" style="160" customWidth="1"/>
    <col min="1024" max="1026" width="22.7109375" style="160" customWidth="1"/>
    <col min="1027" max="1028" width="17.7109375" style="160" customWidth="1"/>
    <col min="1029" max="1030" width="20.5703125" style="160" customWidth="1"/>
    <col min="1031" max="1032" width="17.7109375" style="160" customWidth="1"/>
    <col min="1033" max="1033" width="6" style="160" customWidth="1"/>
    <col min="1034" max="1277" width="8.5703125" style="160"/>
    <col min="1278" max="1279" width="12.7109375" style="160" customWidth="1"/>
    <col min="1280" max="1282" width="22.7109375" style="160" customWidth="1"/>
    <col min="1283" max="1284" width="17.7109375" style="160" customWidth="1"/>
    <col min="1285" max="1286" width="20.5703125" style="160" customWidth="1"/>
    <col min="1287" max="1288" width="17.7109375" style="160" customWidth="1"/>
    <col min="1289" max="1289" width="6" style="160" customWidth="1"/>
    <col min="1290" max="1533" width="8.5703125" style="160"/>
    <col min="1534" max="1535" width="12.7109375" style="160" customWidth="1"/>
    <col min="1536" max="1538" width="22.7109375" style="160" customWidth="1"/>
    <col min="1539" max="1540" width="17.7109375" style="160" customWidth="1"/>
    <col min="1541" max="1542" width="20.5703125" style="160" customWidth="1"/>
    <col min="1543" max="1544" width="17.7109375" style="160" customWidth="1"/>
    <col min="1545" max="1545" width="6" style="160" customWidth="1"/>
    <col min="1546" max="1789" width="8.5703125" style="160"/>
    <col min="1790" max="1791" width="12.7109375" style="160" customWidth="1"/>
    <col min="1792" max="1794" width="22.7109375" style="160" customWidth="1"/>
    <col min="1795" max="1796" width="17.7109375" style="160" customWidth="1"/>
    <col min="1797" max="1798" width="20.5703125" style="160" customWidth="1"/>
    <col min="1799" max="1800" width="17.7109375" style="160" customWidth="1"/>
    <col min="1801" max="1801" width="6" style="160" customWidth="1"/>
    <col min="1802" max="2045" width="8.5703125" style="160"/>
    <col min="2046" max="2047" width="12.7109375" style="160" customWidth="1"/>
    <col min="2048" max="2050" width="22.7109375" style="160" customWidth="1"/>
    <col min="2051" max="2052" width="17.7109375" style="160" customWidth="1"/>
    <col min="2053" max="2054" width="20.5703125" style="160" customWidth="1"/>
    <col min="2055" max="2056" width="17.7109375" style="160" customWidth="1"/>
    <col min="2057" max="2057" width="6" style="160" customWidth="1"/>
    <col min="2058" max="2301" width="8.5703125" style="160"/>
    <col min="2302" max="2303" width="12.7109375" style="160" customWidth="1"/>
    <col min="2304" max="2306" width="22.7109375" style="160" customWidth="1"/>
    <col min="2307" max="2308" width="17.7109375" style="160" customWidth="1"/>
    <col min="2309" max="2310" width="20.5703125" style="160" customWidth="1"/>
    <col min="2311" max="2312" width="17.7109375" style="160" customWidth="1"/>
    <col min="2313" max="2313" width="6" style="160" customWidth="1"/>
    <col min="2314" max="2557" width="8.5703125" style="160"/>
    <col min="2558" max="2559" width="12.7109375" style="160" customWidth="1"/>
    <col min="2560" max="2562" width="22.7109375" style="160" customWidth="1"/>
    <col min="2563" max="2564" width="17.7109375" style="160" customWidth="1"/>
    <col min="2565" max="2566" width="20.5703125" style="160" customWidth="1"/>
    <col min="2567" max="2568" width="17.7109375" style="160" customWidth="1"/>
    <col min="2569" max="2569" width="6" style="160" customWidth="1"/>
    <col min="2570" max="2813" width="8.5703125" style="160"/>
    <col min="2814" max="2815" width="12.7109375" style="160" customWidth="1"/>
    <col min="2816" max="2818" width="22.7109375" style="160" customWidth="1"/>
    <col min="2819" max="2820" width="17.7109375" style="160" customWidth="1"/>
    <col min="2821" max="2822" width="20.5703125" style="160" customWidth="1"/>
    <col min="2823" max="2824" width="17.7109375" style="160" customWidth="1"/>
    <col min="2825" max="2825" width="6" style="160" customWidth="1"/>
    <col min="2826" max="3069" width="8.5703125" style="160"/>
    <col min="3070" max="3071" width="12.7109375" style="160" customWidth="1"/>
    <col min="3072" max="3074" width="22.7109375" style="160" customWidth="1"/>
    <col min="3075" max="3076" width="17.7109375" style="160" customWidth="1"/>
    <col min="3077" max="3078" width="20.5703125" style="160" customWidth="1"/>
    <col min="3079" max="3080" width="17.7109375" style="160" customWidth="1"/>
    <col min="3081" max="3081" width="6" style="160" customWidth="1"/>
    <col min="3082" max="3325" width="8.5703125" style="160"/>
    <col min="3326" max="3327" width="12.7109375" style="160" customWidth="1"/>
    <col min="3328" max="3330" width="22.7109375" style="160" customWidth="1"/>
    <col min="3331" max="3332" width="17.7109375" style="160" customWidth="1"/>
    <col min="3333" max="3334" width="20.5703125" style="160" customWidth="1"/>
    <col min="3335" max="3336" width="17.7109375" style="160" customWidth="1"/>
    <col min="3337" max="3337" width="6" style="160" customWidth="1"/>
    <col min="3338" max="3581" width="8.5703125" style="160"/>
    <col min="3582" max="3583" width="12.7109375" style="160" customWidth="1"/>
    <col min="3584" max="3586" width="22.7109375" style="160" customWidth="1"/>
    <col min="3587" max="3588" width="17.7109375" style="160" customWidth="1"/>
    <col min="3589" max="3590" width="20.5703125" style="160" customWidth="1"/>
    <col min="3591" max="3592" width="17.7109375" style="160" customWidth="1"/>
    <col min="3593" max="3593" width="6" style="160" customWidth="1"/>
    <col min="3594" max="3837" width="8.5703125" style="160"/>
    <col min="3838" max="3839" width="12.7109375" style="160" customWidth="1"/>
    <col min="3840" max="3842" width="22.7109375" style="160" customWidth="1"/>
    <col min="3843" max="3844" width="17.7109375" style="160" customWidth="1"/>
    <col min="3845" max="3846" width="20.5703125" style="160" customWidth="1"/>
    <col min="3847" max="3848" width="17.7109375" style="160" customWidth="1"/>
    <col min="3849" max="3849" width="6" style="160" customWidth="1"/>
    <col min="3850" max="4093" width="8.5703125" style="160"/>
    <col min="4094" max="4095" width="12.7109375" style="160" customWidth="1"/>
    <col min="4096" max="4098" width="22.7109375" style="160" customWidth="1"/>
    <col min="4099" max="4100" width="17.7109375" style="160" customWidth="1"/>
    <col min="4101" max="4102" width="20.5703125" style="160" customWidth="1"/>
    <col min="4103" max="4104" width="17.7109375" style="160" customWidth="1"/>
    <col min="4105" max="4105" width="6" style="160" customWidth="1"/>
    <col min="4106" max="4349" width="8.5703125" style="160"/>
    <col min="4350" max="4351" width="12.7109375" style="160" customWidth="1"/>
    <col min="4352" max="4354" width="22.7109375" style="160" customWidth="1"/>
    <col min="4355" max="4356" width="17.7109375" style="160" customWidth="1"/>
    <col min="4357" max="4358" width="20.5703125" style="160" customWidth="1"/>
    <col min="4359" max="4360" width="17.7109375" style="160" customWidth="1"/>
    <col min="4361" max="4361" width="6" style="160" customWidth="1"/>
    <col min="4362" max="4605" width="8.5703125" style="160"/>
    <col min="4606" max="4607" width="12.7109375" style="160" customWidth="1"/>
    <col min="4608" max="4610" width="22.7109375" style="160" customWidth="1"/>
    <col min="4611" max="4612" width="17.7109375" style="160" customWidth="1"/>
    <col min="4613" max="4614" width="20.5703125" style="160" customWidth="1"/>
    <col min="4615" max="4616" width="17.7109375" style="160" customWidth="1"/>
    <col min="4617" max="4617" width="6" style="160" customWidth="1"/>
    <col min="4618" max="4861" width="8.5703125" style="160"/>
    <col min="4862" max="4863" width="12.7109375" style="160" customWidth="1"/>
    <col min="4864" max="4866" width="22.7109375" style="160" customWidth="1"/>
    <col min="4867" max="4868" width="17.7109375" style="160" customWidth="1"/>
    <col min="4869" max="4870" width="20.5703125" style="160" customWidth="1"/>
    <col min="4871" max="4872" width="17.7109375" style="160" customWidth="1"/>
    <col min="4873" max="4873" width="6" style="160" customWidth="1"/>
    <col min="4874" max="5117" width="8.5703125" style="160"/>
    <col min="5118" max="5119" width="12.7109375" style="160" customWidth="1"/>
    <col min="5120" max="5122" width="22.7109375" style="160" customWidth="1"/>
    <col min="5123" max="5124" width="17.7109375" style="160" customWidth="1"/>
    <col min="5125" max="5126" width="20.5703125" style="160" customWidth="1"/>
    <col min="5127" max="5128" width="17.7109375" style="160" customWidth="1"/>
    <col min="5129" max="5129" width="6" style="160" customWidth="1"/>
    <col min="5130" max="5373" width="8.5703125" style="160"/>
    <col min="5374" max="5375" width="12.7109375" style="160" customWidth="1"/>
    <col min="5376" max="5378" width="22.7109375" style="160" customWidth="1"/>
    <col min="5379" max="5380" width="17.7109375" style="160" customWidth="1"/>
    <col min="5381" max="5382" width="20.5703125" style="160" customWidth="1"/>
    <col min="5383" max="5384" width="17.7109375" style="160" customWidth="1"/>
    <col min="5385" max="5385" width="6" style="160" customWidth="1"/>
    <col min="5386" max="5629" width="8.5703125" style="160"/>
    <col min="5630" max="5631" width="12.7109375" style="160" customWidth="1"/>
    <col min="5632" max="5634" width="22.7109375" style="160" customWidth="1"/>
    <col min="5635" max="5636" width="17.7109375" style="160" customWidth="1"/>
    <col min="5637" max="5638" width="20.5703125" style="160" customWidth="1"/>
    <col min="5639" max="5640" width="17.7109375" style="160" customWidth="1"/>
    <col min="5641" max="5641" width="6" style="160" customWidth="1"/>
    <col min="5642" max="5885" width="8.5703125" style="160"/>
    <col min="5886" max="5887" width="12.7109375" style="160" customWidth="1"/>
    <col min="5888" max="5890" width="22.7109375" style="160" customWidth="1"/>
    <col min="5891" max="5892" width="17.7109375" style="160" customWidth="1"/>
    <col min="5893" max="5894" width="20.5703125" style="160" customWidth="1"/>
    <col min="5895" max="5896" width="17.7109375" style="160" customWidth="1"/>
    <col min="5897" max="5897" width="6" style="160" customWidth="1"/>
    <col min="5898" max="6141" width="8.5703125" style="160"/>
    <col min="6142" max="6143" width="12.7109375" style="160" customWidth="1"/>
    <col min="6144" max="6146" width="22.7109375" style="160" customWidth="1"/>
    <col min="6147" max="6148" width="17.7109375" style="160" customWidth="1"/>
    <col min="6149" max="6150" width="20.5703125" style="160" customWidth="1"/>
    <col min="6151" max="6152" width="17.7109375" style="160" customWidth="1"/>
    <col min="6153" max="6153" width="6" style="160" customWidth="1"/>
    <col min="6154" max="6397" width="8.5703125" style="160"/>
    <col min="6398" max="6399" width="12.7109375" style="160" customWidth="1"/>
    <col min="6400" max="6402" width="22.7109375" style="160" customWidth="1"/>
    <col min="6403" max="6404" width="17.7109375" style="160" customWidth="1"/>
    <col min="6405" max="6406" width="20.5703125" style="160" customWidth="1"/>
    <col min="6407" max="6408" width="17.7109375" style="160" customWidth="1"/>
    <col min="6409" max="6409" width="6" style="160" customWidth="1"/>
    <col min="6410" max="6653" width="8.5703125" style="160"/>
    <col min="6654" max="6655" width="12.7109375" style="160" customWidth="1"/>
    <col min="6656" max="6658" width="22.7109375" style="160" customWidth="1"/>
    <col min="6659" max="6660" width="17.7109375" style="160" customWidth="1"/>
    <col min="6661" max="6662" width="20.5703125" style="160" customWidth="1"/>
    <col min="6663" max="6664" width="17.7109375" style="160" customWidth="1"/>
    <col min="6665" max="6665" width="6" style="160" customWidth="1"/>
    <col min="6666" max="6909" width="8.5703125" style="160"/>
    <col min="6910" max="6911" width="12.7109375" style="160" customWidth="1"/>
    <col min="6912" max="6914" width="22.7109375" style="160" customWidth="1"/>
    <col min="6915" max="6916" width="17.7109375" style="160" customWidth="1"/>
    <col min="6917" max="6918" width="20.5703125" style="160" customWidth="1"/>
    <col min="6919" max="6920" width="17.7109375" style="160" customWidth="1"/>
    <col min="6921" max="6921" width="6" style="160" customWidth="1"/>
    <col min="6922" max="7165" width="8.5703125" style="160"/>
    <col min="7166" max="7167" width="12.7109375" style="160" customWidth="1"/>
    <col min="7168" max="7170" width="22.7109375" style="160" customWidth="1"/>
    <col min="7171" max="7172" width="17.7109375" style="160" customWidth="1"/>
    <col min="7173" max="7174" width="20.5703125" style="160" customWidth="1"/>
    <col min="7175" max="7176" width="17.7109375" style="160" customWidth="1"/>
    <col min="7177" max="7177" width="6" style="160" customWidth="1"/>
    <col min="7178" max="7421" width="8.5703125" style="160"/>
    <col min="7422" max="7423" width="12.7109375" style="160" customWidth="1"/>
    <col min="7424" max="7426" width="22.7109375" style="160" customWidth="1"/>
    <col min="7427" max="7428" width="17.7109375" style="160" customWidth="1"/>
    <col min="7429" max="7430" width="20.5703125" style="160" customWidth="1"/>
    <col min="7431" max="7432" width="17.7109375" style="160" customWidth="1"/>
    <col min="7433" max="7433" width="6" style="160" customWidth="1"/>
    <col min="7434" max="7677" width="8.5703125" style="160"/>
    <col min="7678" max="7679" width="12.7109375" style="160" customWidth="1"/>
    <col min="7680" max="7682" width="22.7109375" style="160" customWidth="1"/>
    <col min="7683" max="7684" width="17.7109375" style="160" customWidth="1"/>
    <col min="7685" max="7686" width="20.5703125" style="160" customWidth="1"/>
    <col min="7687" max="7688" width="17.7109375" style="160" customWidth="1"/>
    <col min="7689" max="7689" width="6" style="160" customWidth="1"/>
    <col min="7690" max="7933" width="8.5703125" style="160"/>
    <col min="7934" max="7935" width="12.7109375" style="160" customWidth="1"/>
    <col min="7936" max="7938" width="22.7109375" style="160" customWidth="1"/>
    <col min="7939" max="7940" width="17.7109375" style="160" customWidth="1"/>
    <col min="7941" max="7942" width="20.5703125" style="160" customWidth="1"/>
    <col min="7943" max="7944" width="17.7109375" style="160" customWidth="1"/>
    <col min="7945" max="7945" width="6" style="160" customWidth="1"/>
    <col min="7946" max="8189" width="8.5703125" style="160"/>
    <col min="8190" max="8191" width="12.7109375" style="160" customWidth="1"/>
    <col min="8192" max="8194" width="22.7109375" style="160" customWidth="1"/>
    <col min="8195" max="8196" width="17.7109375" style="160" customWidth="1"/>
    <col min="8197" max="8198" width="20.5703125" style="160" customWidth="1"/>
    <col min="8199" max="8200" width="17.7109375" style="160" customWidth="1"/>
    <col min="8201" max="8201" width="6" style="160" customWidth="1"/>
    <col min="8202" max="8445" width="8.5703125" style="160"/>
    <col min="8446" max="8447" width="12.7109375" style="160" customWidth="1"/>
    <col min="8448" max="8450" width="22.7109375" style="160" customWidth="1"/>
    <col min="8451" max="8452" width="17.7109375" style="160" customWidth="1"/>
    <col min="8453" max="8454" width="20.5703125" style="160" customWidth="1"/>
    <col min="8455" max="8456" width="17.7109375" style="160" customWidth="1"/>
    <col min="8457" max="8457" width="6" style="160" customWidth="1"/>
    <col min="8458" max="8701" width="8.5703125" style="160"/>
    <col min="8702" max="8703" width="12.7109375" style="160" customWidth="1"/>
    <col min="8704" max="8706" width="22.7109375" style="160" customWidth="1"/>
    <col min="8707" max="8708" width="17.7109375" style="160" customWidth="1"/>
    <col min="8709" max="8710" width="20.5703125" style="160" customWidth="1"/>
    <col min="8711" max="8712" width="17.7109375" style="160" customWidth="1"/>
    <col min="8713" max="8713" width="6" style="160" customWidth="1"/>
    <col min="8714" max="8957" width="8.5703125" style="160"/>
    <col min="8958" max="8959" width="12.7109375" style="160" customWidth="1"/>
    <col min="8960" max="8962" width="22.7109375" style="160" customWidth="1"/>
    <col min="8963" max="8964" width="17.7109375" style="160" customWidth="1"/>
    <col min="8965" max="8966" width="20.5703125" style="160" customWidth="1"/>
    <col min="8967" max="8968" width="17.7109375" style="160" customWidth="1"/>
    <col min="8969" max="8969" width="6" style="160" customWidth="1"/>
    <col min="8970" max="9213" width="8.5703125" style="160"/>
    <col min="9214" max="9215" width="12.7109375" style="160" customWidth="1"/>
    <col min="9216" max="9218" width="22.7109375" style="160" customWidth="1"/>
    <col min="9219" max="9220" width="17.7109375" style="160" customWidth="1"/>
    <col min="9221" max="9222" width="20.5703125" style="160" customWidth="1"/>
    <col min="9223" max="9224" width="17.7109375" style="160" customWidth="1"/>
    <col min="9225" max="9225" width="6" style="160" customWidth="1"/>
    <col min="9226" max="9469" width="8.5703125" style="160"/>
    <col min="9470" max="9471" width="12.7109375" style="160" customWidth="1"/>
    <col min="9472" max="9474" width="22.7109375" style="160" customWidth="1"/>
    <col min="9475" max="9476" width="17.7109375" style="160" customWidth="1"/>
    <col min="9477" max="9478" width="20.5703125" style="160" customWidth="1"/>
    <col min="9479" max="9480" width="17.7109375" style="160" customWidth="1"/>
    <col min="9481" max="9481" width="6" style="160" customWidth="1"/>
    <col min="9482" max="9725" width="8.5703125" style="160"/>
    <col min="9726" max="9727" width="12.7109375" style="160" customWidth="1"/>
    <col min="9728" max="9730" width="22.7109375" style="160" customWidth="1"/>
    <col min="9731" max="9732" width="17.7109375" style="160" customWidth="1"/>
    <col min="9733" max="9734" width="20.5703125" style="160" customWidth="1"/>
    <col min="9735" max="9736" width="17.7109375" style="160" customWidth="1"/>
    <col min="9737" max="9737" width="6" style="160" customWidth="1"/>
    <col min="9738" max="9981" width="8.5703125" style="160"/>
    <col min="9982" max="9983" width="12.7109375" style="160" customWidth="1"/>
    <col min="9984" max="9986" width="22.7109375" style="160" customWidth="1"/>
    <col min="9987" max="9988" width="17.7109375" style="160" customWidth="1"/>
    <col min="9989" max="9990" width="20.5703125" style="160" customWidth="1"/>
    <col min="9991" max="9992" width="17.7109375" style="160" customWidth="1"/>
    <col min="9993" max="9993" width="6" style="160" customWidth="1"/>
    <col min="9994" max="10237" width="8.5703125" style="160"/>
    <col min="10238" max="10239" width="12.7109375" style="160" customWidth="1"/>
    <col min="10240" max="10242" width="22.7109375" style="160" customWidth="1"/>
    <col min="10243" max="10244" width="17.7109375" style="160" customWidth="1"/>
    <col min="10245" max="10246" width="20.5703125" style="160" customWidth="1"/>
    <col min="10247" max="10248" width="17.7109375" style="160" customWidth="1"/>
    <col min="10249" max="10249" width="6" style="160" customWidth="1"/>
    <col min="10250" max="10493" width="8.5703125" style="160"/>
    <col min="10494" max="10495" width="12.7109375" style="160" customWidth="1"/>
    <col min="10496" max="10498" width="22.7109375" style="160" customWidth="1"/>
    <col min="10499" max="10500" width="17.7109375" style="160" customWidth="1"/>
    <col min="10501" max="10502" width="20.5703125" style="160" customWidth="1"/>
    <col min="10503" max="10504" width="17.7109375" style="160" customWidth="1"/>
    <col min="10505" max="10505" width="6" style="160" customWidth="1"/>
    <col min="10506" max="10749" width="8.5703125" style="160"/>
    <col min="10750" max="10751" width="12.7109375" style="160" customWidth="1"/>
    <col min="10752" max="10754" width="22.7109375" style="160" customWidth="1"/>
    <col min="10755" max="10756" width="17.7109375" style="160" customWidth="1"/>
    <col min="10757" max="10758" width="20.5703125" style="160" customWidth="1"/>
    <col min="10759" max="10760" width="17.7109375" style="160" customWidth="1"/>
    <col min="10761" max="10761" width="6" style="160" customWidth="1"/>
    <col min="10762" max="11005" width="8.5703125" style="160"/>
    <col min="11006" max="11007" width="12.7109375" style="160" customWidth="1"/>
    <col min="11008" max="11010" width="22.7109375" style="160" customWidth="1"/>
    <col min="11011" max="11012" width="17.7109375" style="160" customWidth="1"/>
    <col min="11013" max="11014" width="20.5703125" style="160" customWidth="1"/>
    <col min="11015" max="11016" width="17.7109375" style="160" customWidth="1"/>
    <col min="11017" max="11017" width="6" style="160" customWidth="1"/>
    <col min="11018" max="11261" width="8.5703125" style="160"/>
    <col min="11262" max="11263" width="12.7109375" style="160" customWidth="1"/>
    <col min="11264" max="11266" width="22.7109375" style="160" customWidth="1"/>
    <col min="11267" max="11268" width="17.7109375" style="160" customWidth="1"/>
    <col min="11269" max="11270" width="20.5703125" style="160" customWidth="1"/>
    <col min="11271" max="11272" width="17.7109375" style="160" customWidth="1"/>
    <col min="11273" max="11273" width="6" style="160" customWidth="1"/>
    <col min="11274" max="11517" width="8.5703125" style="160"/>
    <col min="11518" max="11519" width="12.7109375" style="160" customWidth="1"/>
    <col min="11520" max="11522" width="22.7109375" style="160" customWidth="1"/>
    <col min="11523" max="11524" width="17.7109375" style="160" customWidth="1"/>
    <col min="11525" max="11526" width="20.5703125" style="160" customWidth="1"/>
    <col min="11527" max="11528" width="17.7109375" style="160" customWidth="1"/>
    <col min="11529" max="11529" width="6" style="160" customWidth="1"/>
    <col min="11530" max="11773" width="8.5703125" style="160"/>
    <col min="11774" max="11775" width="12.7109375" style="160" customWidth="1"/>
    <col min="11776" max="11778" width="22.7109375" style="160" customWidth="1"/>
    <col min="11779" max="11780" width="17.7109375" style="160" customWidth="1"/>
    <col min="11781" max="11782" width="20.5703125" style="160" customWidth="1"/>
    <col min="11783" max="11784" width="17.7109375" style="160" customWidth="1"/>
    <col min="11785" max="11785" width="6" style="160" customWidth="1"/>
    <col min="11786" max="12029" width="8.5703125" style="160"/>
    <col min="12030" max="12031" width="12.7109375" style="160" customWidth="1"/>
    <col min="12032" max="12034" width="22.7109375" style="160" customWidth="1"/>
    <col min="12035" max="12036" width="17.7109375" style="160" customWidth="1"/>
    <col min="12037" max="12038" width="20.5703125" style="160" customWidth="1"/>
    <col min="12039" max="12040" width="17.7109375" style="160" customWidth="1"/>
    <col min="12041" max="12041" width="6" style="160" customWidth="1"/>
    <col min="12042" max="12285" width="8.5703125" style="160"/>
    <col min="12286" max="12287" width="12.7109375" style="160" customWidth="1"/>
    <col min="12288" max="12290" width="22.7109375" style="160" customWidth="1"/>
    <col min="12291" max="12292" width="17.7109375" style="160" customWidth="1"/>
    <col min="12293" max="12294" width="20.5703125" style="160" customWidth="1"/>
    <col min="12295" max="12296" width="17.7109375" style="160" customWidth="1"/>
    <col min="12297" max="12297" width="6" style="160" customWidth="1"/>
    <col min="12298" max="12541" width="8.5703125" style="160"/>
    <col min="12542" max="12543" width="12.7109375" style="160" customWidth="1"/>
    <col min="12544" max="12546" width="22.7109375" style="160" customWidth="1"/>
    <col min="12547" max="12548" width="17.7109375" style="160" customWidth="1"/>
    <col min="12549" max="12550" width="20.5703125" style="160" customWidth="1"/>
    <col min="12551" max="12552" width="17.7109375" style="160" customWidth="1"/>
    <col min="12553" max="12553" width="6" style="160" customWidth="1"/>
    <col min="12554" max="12797" width="8.5703125" style="160"/>
    <col min="12798" max="12799" width="12.7109375" style="160" customWidth="1"/>
    <col min="12800" max="12802" width="22.7109375" style="160" customWidth="1"/>
    <col min="12803" max="12804" width="17.7109375" style="160" customWidth="1"/>
    <col min="12805" max="12806" width="20.5703125" style="160" customWidth="1"/>
    <col min="12807" max="12808" width="17.7109375" style="160" customWidth="1"/>
    <col min="12809" max="12809" width="6" style="160" customWidth="1"/>
    <col min="12810" max="13053" width="8.5703125" style="160"/>
    <col min="13054" max="13055" width="12.7109375" style="160" customWidth="1"/>
    <col min="13056" max="13058" width="22.7109375" style="160" customWidth="1"/>
    <col min="13059" max="13060" width="17.7109375" style="160" customWidth="1"/>
    <col min="13061" max="13062" width="20.5703125" style="160" customWidth="1"/>
    <col min="13063" max="13064" width="17.7109375" style="160" customWidth="1"/>
    <col min="13065" max="13065" width="6" style="160" customWidth="1"/>
    <col min="13066" max="13309" width="8.5703125" style="160"/>
    <col min="13310" max="13311" width="12.7109375" style="160" customWidth="1"/>
    <col min="13312" max="13314" width="22.7109375" style="160" customWidth="1"/>
    <col min="13315" max="13316" width="17.7109375" style="160" customWidth="1"/>
    <col min="13317" max="13318" width="20.5703125" style="160" customWidth="1"/>
    <col min="13319" max="13320" width="17.7109375" style="160" customWidth="1"/>
    <col min="13321" max="13321" width="6" style="160" customWidth="1"/>
    <col min="13322" max="13565" width="8.5703125" style="160"/>
    <col min="13566" max="13567" width="12.7109375" style="160" customWidth="1"/>
    <col min="13568" max="13570" width="22.7109375" style="160" customWidth="1"/>
    <col min="13571" max="13572" width="17.7109375" style="160" customWidth="1"/>
    <col min="13573" max="13574" width="20.5703125" style="160" customWidth="1"/>
    <col min="13575" max="13576" width="17.7109375" style="160" customWidth="1"/>
    <col min="13577" max="13577" width="6" style="160" customWidth="1"/>
    <col min="13578" max="13821" width="8.5703125" style="160"/>
    <col min="13822" max="13823" width="12.7109375" style="160" customWidth="1"/>
    <col min="13824" max="13826" width="22.7109375" style="160" customWidth="1"/>
    <col min="13827" max="13828" width="17.7109375" style="160" customWidth="1"/>
    <col min="13829" max="13830" width="20.5703125" style="160" customWidth="1"/>
    <col min="13831" max="13832" width="17.7109375" style="160" customWidth="1"/>
    <col min="13833" max="13833" width="6" style="160" customWidth="1"/>
    <col min="13834" max="14077" width="8.5703125" style="160"/>
    <col min="14078" max="14079" width="12.7109375" style="160" customWidth="1"/>
    <col min="14080" max="14082" width="22.7109375" style="160" customWidth="1"/>
    <col min="14083" max="14084" width="17.7109375" style="160" customWidth="1"/>
    <col min="14085" max="14086" width="20.5703125" style="160" customWidth="1"/>
    <col min="14087" max="14088" width="17.7109375" style="160" customWidth="1"/>
    <col min="14089" max="14089" width="6" style="160" customWidth="1"/>
    <col min="14090" max="14333" width="8.5703125" style="160"/>
    <col min="14334" max="14335" width="12.7109375" style="160" customWidth="1"/>
    <col min="14336" max="14338" width="22.7109375" style="160" customWidth="1"/>
    <col min="14339" max="14340" width="17.7109375" style="160" customWidth="1"/>
    <col min="14341" max="14342" width="20.5703125" style="160" customWidth="1"/>
    <col min="14343" max="14344" width="17.7109375" style="160" customWidth="1"/>
    <col min="14345" max="14345" width="6" style="160" customWidth="1"/>
    <col min="14346" max="14589" width="8.5703125" style="160"/>
    <col min="14590" max="14591" width="12.7109375" style="160" customWidth="1"/>
    <col min="14592" max="14594" width="22.7109375" style="160" customWidth="1"/>
    <col min="14595" max="14596" width="17.7109375" style="160" customWidth="1"/>
    <col min="14597" max="14598" width="20.5703125" style="160" customWidth="1"/>
    <col min="14599" max="14600" width="17.7109375" style="160" customWidth="1"/>
    <col min="14601" max="14601" width="6" style="160" customWidth="1"/>
    <col min="14602" max="14845" width="8.5703125" style="160"/>
    <col min="14846" max="14847" width="12.7109375" style="160" customWidth="1"/>
    <col min="14848" max="14850" width="22.7109375" style="160" customWidth="1"/>
    <col min="14851" max="14852" width="17.7109375" style="160" customWidth="1"/>
    <col min="14853" max="14854" width="20.5703125" style="160" customWidth="1"/>
    <col min="14855" max="14856" width="17.7109375" style="160" customWidth="1"/>
    <col min="14857" max="14857" width="6" style="160" customWidth="1"/>
    <col min="14858" max="15101" width="8.5703125" style="160"/>
    <col min="15102" max="15103" width="12.7109375" style="160" customWidth="1"/>
    <col min="15104" max="15106" width="22.7109375" style="160" customWidth="1"/>
    <col min="15107" max="15108" width="17.7109375" style="160" customWidth="1"/>
    <col min="15109" max="15110" width="20.5703125" style="160" customWidth="1"/>
    <col min="15111" max="15112" width="17.7109375" style="160" customWidth="1"/>
    <col min="15113" max="15113" width="6" style="160" customWidth="1"/>
    <col min="15114" max="15357" width="8.5703125" style="160"/>
    <col min="15358" max="15359" width="12.7109375" style="160" customWidth="1"/>
    <col min="15360" max="15362" width="22.7109375" style="160" customWidth="1"/>
    <col min="15363" max="15364" width="17.7109375" style="160" customWidth="1"/>
    <col min="15365" max="15366" width="20.5703125" style="160" customWidth="1"/>
    <col min="15367" max="15368" width="17.7109375" style="160" customWidth="1"/>
    <col min="15369" max="15369" width="6" style="160" customWidth="1"/>
    <col min="15370" max="15613" width="8.5703125" style="160"/>
    <col min="15614" max="15615" width="12.7109375" style="160" customWidth="1"/>
    <col min="15616" max="15618" width="22.7109375" style="160" customWidth="1"/>
    <col min="15619" max="15620" width="17.7109375" style="160" customWidth="1"/>
    <col min="15621" max="15622" width="20.5703125" style="160" customWidth="1"/>
    <col min="15623" max="15624" width="17.7109375" style="160" customWidth="1"/>
    <col min="15625" max="15625" width="6" style="160" customWidth="1"/>
    <col min="15626" max="15869" width="8.5703125" style="160"/>
    <col min="15870" max="15871" width="12.7109375" style="160" customWidth="1"/>
    <col min="15872" max="15874" width="22.7109375" style="160" customWidth="1"/>
    <col min="15875" max="15876" width="17.7109375" style="160" customWidth="1"/>
    <col min="15877" max="15878" width="20.5703125" style="160" customWidth="1"/>
    <col min="15879" max="15880" width="17.7109375" style="160" customWidth="1"/>
    <col min="15881" max="15881" width="6" style="160" customWidth="1"/>
    <col min="15882" max="16125" width="8.5703125" style="160"/>
    <col min="16126" max="16127" width="12.7109375" style="160" customWidth="1"/>
    <col min="16128" max="16130" width="22.7109375" style="160" customWidth="1"/>
    <col min="16131" max="16132" width="17.7109375" style="160" customWidth="1"/>
    <col min="16133" max="16134" width="20.5703125" style="160" customWidth="1"/>
    <col min="16135" max="16136" width="17.7109375" style="160" customWidth="1"/>
    <col min="16137" max="16137" width="6" style="160" customWidth="1"/>
    <col min="16138" max="16384" width="8.5703125" style="160"/>
  </cols>
  <sheetData>
    <row r="1" spans="1:243" s="151" customFormat="1" ht="67.5" customHeight="1" thickBot="1" x14ac:dyDescent="0.3">
      <c r="A1" s="647" t="s">
        <v>0</v>
      </c>
      <c r="B1" s="648"/>
      <c r="C1" s="648"/>
      <c r="D1" s="147"/>
      <c r="E1" s="147"/>
      <c r="F1" s="148"/>
      <c r="G1" s="149"/>
      <c r="H1" s="150"/>
      <c r="I1" s="643" t="s">
        <v>1</v>
      </c>
      <c r="J1" s="643"/>
      <c r="K1" s="643"/>
      <c r="L1" s="643" t="s">
        <v>217</v>
      </c>
      <c r="M1" s="643"/>
      <c r="N1" s="643"/>
      <c r="O1" s="643" t="s">
        <v>282</v>
      </c>
      <c r="P1" s="643"/>
      <c r="Q1" s="643"/>
    </row>
    <row r="2" spans="1:243" s="151" customFormat="1" ht="34.5" customHeight="1" thickBot="1" x14ac:dyDescent="0.3">
      <c r="A2" s="649" t="s">
        <v>2</v>
      </c>
      <c r="B2" s="650"/>
      <c r="C2" s="650"/>
      <c r="D2" s="152"/>
      <c r="E2" s="152"/>
      <c r="F2" s="153"/>
      <c r="G2" s="154"/>
      <c r="H2" s="155"/>
      <c r="I2" s="643"/>
      <c r="J2" s="643"/>
      <c r="K2" s="643"/>
      <c r="L2" s="643">
        <f>+'Tab. 3.1  Cessati anno 2025'!K35</f>
        <v>0</v>
      </c>
      <c r="M2" s="643"/>
      <c r="N2" s="643"/>
      <c r="O2" s="643">
        <f>+'Tab. 3.1  Cessati anno 2025'!K36</f>
        <v>31621.119999999999</v>
      </c>
      <c r="P2" s="643"/>
      <c r="Q2" s="643"/>
    </row>
    <row r="3" spans="1:243" s="151" customFormat="1" ht="34.5" customHeight="1" thickBot="1" x14ac:dyDescent="0.3">
      <c r="A3" s="651" t="s">
        <v>3</v>
      </c>
      <c r="B3" s="652" t="s">
        <v>4</v>
      </c>
      <c r="C3" s="652" t="s">
        <v>4</v>
      </c>
      <c r="D3" s="156"/>
      <c r="E3" s="156"/>
      <c r="F3" s="156"/>
      <c r="G3" s="157"/>
      <c r="H3" s="158"/>
      <c r="I3" s="643"/>
      <c r="J3" s="643"/>
      <c r="K3" s="643"/>
      <c r="L3" s="643"/>
      <c r="M3" s="643"/>
      <c r="N3" s="643"/>
      <c r="O3" s="643"/>
      <c r="P3" s="643"/>
      <c r="Q3" s="643"/>
    </row>
    <row r="4" spans="1:243" ht="18.600000000000001" customHeight="1" x14ac:dyDescent="0.25">
      <c r="A4" s="159"/>
      <c r="Q4" s="162"/>
      <c r="R4" s="162"/>
      <c r="S4" s="162"/>
      <c r="T4" s="163"/>
      <c r="U4" s="163"/>
      <c r="V4" s="164"/>
      <c r="AD4" s="162"/>
      <c r="AE4" s="162"/>
      <c r="AF4" s="162"/>
      <c r="AG4" s="163"/>
      <c r="AH4" s="163"/>
      <c r="AI4" s="164"/>
      <c r="AQ4" s="162"/>
      <c r="AR4" s="162"/>
      <c r="AS4" s="162"/>
      <c r="AT4" s="163"/>
      <c r="AU4" s="163"/>
      <c r="AV4" s="164"/>
      <c r="BD4" s="162"/>
      <c r="BE4" s="162"/>
      <c r="BF4" s="162"/>
      <c r="BG4" s="163"/>
      <c r="BH4" s="163"/>
      <c r="BI4" s="164"/>
      <c r="BQ4" s="162"/>
      <c r="BR4" s="162"/>
      <c r="BS4" s="162"/>
      <c r="BT4" s="163"/>
      <c r="BU4" s="163"/>
      <c r="BV4" s="164"/>
      <c r="CD4" s="162"/>
      <c r="CE4" s="162"/>
      <c r="CF4" s="162"/>
      <c r="CG4" s="163"/>
      <c r="CH4" s="163"/>
      <c r="CI4" s="164"/>
      <c r="CQ4" s="162"/>
      <c r="CR4" s="162"/>
      <c r="CS4" s="162"/>
      <c r="CT4" s="163"/>
      <c r="CU4" s="163"/>
      <c r="CV4" s="164"/>
      <c r="DD4" s="162"/>
      <c r="DE4" s="162"/>
      <c r="DF4" s="162"/>
      <c r="DG4" s="163"/>
      <c r="DH4" s="163"/>
      <c r="DI4" s="164"/>
      <c r="DQ4" s="162"/>
      <c r="DR4" s="162"/>
      <c r="DS4" s="162"/>
      <c r="DT4" s="163"/>
      <c r="DU4" s="163"/>
      <c r="DV4" s="164"/>
      <c r="ED4" s="162"/>
      <c r="EE4" s="162"/>
      <c r="EF4" s="162"/>
      <c r="EG4" s="163"/>
      <c r="EH4" s="163"/>
      <c r="EI4" s="164"/>
      <c r="EQ4" s="162"/>
      <c r="ER4" s="162"/>
      <c r="ES4" s="162"/>
      <c r="ET4" s="163"/>
      <c r="EU4" s="163"/>
      <c r="EV4" s="164"/>
      <c r="FD4" s="162"/>
      <c r="FE4" s="162"/>
      <c r="FF4" s="162"/>
      <c r="FG4" s="163"/>
      <c r="FH4" s="163"/>
      <c r="FI4" s="164"/>
      <c r="FQ4" s="162"/>
      <c r="FR4" s="162"/>
      <c r="FS4" s="162"/>
      <c r="FT4" s="163"/>
      <c r="FU4" s="163"/>
      <c r="FV4" s="164"/>
      <c r="GD4" s="162"/>
      <c r="GE4" s="162"/>
      <c r="GF4" s="162"/>
      <c r="GG4" s="163"/>
      <c r="GH4" s="163"/>
      <c r="GI4" s="164"/>
      <c r="GQ4" s="162"/>
      <c r="GR4" s="162"/>
      <c r="GS4" s="162"/>
      <c r="GT4" s="163"/>
      <c r="GU4" s="163"/>
      <c r="GV4" s="164"/>
      <c r="HD4" s="162"/>
      <c r="HE4" s="162"/>
      <c r="HF4" s="162"/>
      <c r="HG4" s="163"/>
      <c r="HH4" s="163"/>
      <c r="HI4" s="164"/>
      <c r="HQ4" s="162"/>
      <c r="HR4" s="162"/>
      <c r="HS4" s="162"/>
      <c r="HT4" s="163"/>
      <c r="HU4" s="163"/>
      <c r="HV4" s="164"/>
      <c r="ID4" s="162"/>
      <c r="IE4" s="162"/>
      <c r="IF4" s="162"/>
      <c r="IG4" s="163"/>
      <c r="IH4" s="163"/>
      <c r="II4" s="164"/>
    </row>
    <row r="5" spans="1:243" ht="60.75" customHeight="1" x14ac:dyDescent="0.25">
      <c r="A5" s="653" t="s">
        <v>214</v>
      </c>
      <c r="B5" s="654"/>
      <c r="C5" s="654"/>
      <c r="D5" s="654"/>
      <c r="E5" s="654"/>
      <c r="F5" s="654"/>
      <c r="G5" s="654"/>
      <c r="H5" s="654"/>
      <c r="I5" s="654"/>
      <c r="J5" s="654"/>
      <c r="K5" s="654"/>
      <c r="L5" s="654"/>
      <c r="M5" s="655"/>
    </row>
    <row r="6" spans="1:243" ht="15" customHeight="1" x14ac:dyDescent="0.25">
      <c r="A6" s="626" t="s">
        <v>40</v>
      </c>
      <c r="B6" s="627" t="s">
        <v>6</v>
      </c>
      <c r="C6" s="616" t="s">
        <v>41</v>
      </c>
      <c r="D6" s="629" t="s">
        <v>213</v>
      </c>
      <c r="E6" s="631" t="s">
        <v>101</v>
      </c>
      <c r="F6" s="620"/>
      <c r="G6" s="620"/>
      <c r="H6" s="620"/>
      <c r="I6" s="620"/>
      <c r="J6" s="620"/>
      <c r="K6" s="620"/>
      <c r="L6" s="610" t="s">
        <v>215</v>
      </c>
      <c r="M6" s="610" t="s">
        <v>216</v>
      </c>
    </row>
    <row r="7" spans="1:243" ht="15" customHeight="1" x14ac:dyDescent="0.25">
      <c r="A7" s="626"/>
      <c r="B7" s="627"/>
      <c r="C7" s="616"/>
      <c r="D7" s="630"/>
      <c r="E7" s="632"/>
      <c r="F7" s="623"/>
      <c r="G7" s="623"/>
      <c r="H7" s="623"/>
      <c r="I7" s="623"/>
      <c r="J7" s="623"/>
      <c r="K7" s="623"/>
      <c r="L7" s="610"/>
      <c r="M7" s="610"/>
    </row>
    <row r="8" spans="1:243" ht="15" customHeight="1" x14ac:dyDescent="0.25">
      <c r="A8" s="626"/>
      <c r="B8" s="627"/>
      <c r="C8" s="616"/>
      <c r="D8" s="630"/>
      <c r="E8" s="633"/>
      <c r="F8" s="634"/>
      <c r="G8" s="634"/>
      <c r="H8" s="634"/>
      <c r="I8" s="634"/>
      <c r="J8" s="634"/>
      <c r="K8" s="634"/>
      <c r="L8" s="610"/>
      <c r="M8" s="610"/>
    </row>
    <row r="9" spans="1:243" ht="88.5" customHeight="1" thickBot="1" x14ac:dyDescent="0.3">
      <c r="A9" s="626"/>
      <c r="B9" s="627"/>
      <c r="C9" s="628"/>
      <c r="D9" s="630"/>
      <c r="E9" s="165" t="s">
        <v>57</v>
      </c>
      <c r="F9" s="165" t="s">
        <v>43</v>
      </c>
      <c r="G9" s="166" t="s">
        <v>56</v>
      </c>
      <c r="H9" s="166" t="s">
        <v>135</v>
      </c>
      <c r="I9" s="166" t="s">
        <v>136</v>
      </c>
      <c r="J9" s="166" t="s">
        <v>137</v>
      </c>
      <c r="K9" s="167" t="s">
        <v>110</v>
      </c>
      <c r="L9" s="610"/>
      <c r="M9" s="610"/>
    </row>
    <row r="10" spans="1:243" ht="30.75" customHeight="1" thickTop="1" x14ac:dyDescent="0.25">
      <c r="A10" s="626"/>
      <c r="B10" s="168" t="s">
        <v>7</v>
      </c>
      <c r="C10" s="169">
        <f>+'Tab.1 valore finanziario D.O.'!I7</f>
        <v>89180.25</v>
      </c>
      <c r="D10" s="170">
        <f>'Tab. 4 Vacanze di Organico 2026'!T7</f>
        <v>0</v>
      </c>
      <c r="E10" s="467"/>
      <c r="F10" s="466"/>
      <c r="G10" s="292"/>
      <c r="H10" s="292"/>
      <c r="I10" s="292"/>
      <c r="J10" s="292"/>
      <c r="K10" s="293"/>
      <c r="L10" s="34">
        <f>SUM(E10:K10)</f>
        <v>0</v>
      </c>
      <c r="M10" s="171">
        <f>+ROUND(L10*C10,2)</f>
        <v>0</v>
      </c>
    </row>
    <row r="11" spans="1:243" ht="30.75" customHeight="1" x14ac:dyDescent="0.25">
      <c r="A11" s="626"/>
      <c r="B11" s="168" t="s">
        <v>8</v>
      </c>
      <c r="C11" s="169">
        <f>+'Tab.1 valore finanziario D.O.'!I8</f>
        <v>69890.039999999994</v>
      </c>
      <c r="D11" s="170">
        <f>'Tab. 4 Vacanze di Organico 2026'!T8</f>
        <v>0</v>
      </c>
      <c r="E11" s="172"/>
      <c r="F11" s="173"/>
      <c r="G11" s="173"/>
      <c r="H11" s="173"/>
      <c r="I11" s="173"/>
      <c r="J11" s="173"/>
      <c r="K11" s="294"/>
      <c r="L11" s="34">
        <f>SUM(E11:K11)</f>
        <v>0</v>
      </c>
      <c r="M11" s="171">
        <f>+ROUND(L11*C11,2)</f>
        <v>0</v>
      </c>
    </row>
    <row r="12" spans="1:243" ht="4.5" customHeight="1" x14ac:dyDescent="0.25">
      <c r="A12" s="174"/>
      <c r="B12" s="175"/>
      <c r="C12" s="176"/>
      <c r="D12" s="177"/>
      <c r="E12" s="178"/>
      <c r="F12" s="179"/>
      <c r="G12" s="179"/>
      <c r="H12" s="179"/>
      <c r="I12" s="179"/>
      <c r="J12" s="180"/>
      <c r="K12" s="457"/>
      <c r="L12" s="181"/>
      <c r="M12" s="179"/>
    </row>
    <row r="13" spans="1:243" ht="30.75" customHeight="1" x14ac:dyDescent="0.25">
      <c r="A13" s="642" t="s">
        <v>274</v>
      </c>
      <c r="B13" s="447" t="s">
        <v>261</v>
      </c>
      <c r="C13" s="478">
        <f>+'Tab.1 valore finanziario D.O.'!I11</f>
        <v>73230.539999999994</v>
      </c>
      <c r="D13" s="170">
        <f>+'Tab. 4 Vacanze di Organico 2026'!T10</f>
        <v>0</v>
      </c>
      <c r="E13" s="458"/>
      <c r="F13" s="446"/>
      <c r="G13" s="446"/>
      <c r="H13" s="446"/>
      <c r="I13" s="446"/>
      <c r="J13" s="173"/>
      <c r="K13" s="294"/>
      <c r="L13" s="34">
        <f t="shared" ref="L13:L18" si="0">SUM(E13:K13)</f>
        <v>0</v>
      </c>
      <c r="M13" s="171">
        <f t="shared" ref="M13:M18" si="1">+ROUND(L13*C13,2)</f>
        <v>0</v>
      </c>
    </row>
    <row r="14" spans="1:243" ht="30.75" customHeight="1" x14ac:dyDescent="0.25">
      <c r="A14" s="642"/>
      <c r="B14" s="447" t="s">
        <v>262</v>
      </c>
      <c r="C14" s="478">
        <f>+'Tab.1 valore finanziario D.O.'!I12</f>
        <v>58426.93</v>
      </c>
      <c r="D14" s="170">
        <f>+'Tab. 4 Vacanze di Organico 2026'!T11</f>
        <v>0</v>
      </c>
      <c r="E14" s="458"/>
      <c r="F14" s="446"/>
      <c r="G14" s="446"/>
      <c r="H14" s="446"/>
      <c r="I14" s="446"/>
      <c r="J14" s="173"/>
      <c r="K14" s="294"/>
      <c r="L14" s="34">
        <f t="shared" si="0"/>
        <v>0</v>
      </c>
      <c r="M14" s="171">
        <f t="shared" si="1"/>
        <v>0</v>
      </c>
    </row>
    <row r="15" spans="1:243" ht="30.75" customHeight="1" x14ac:dyDescent="0.25">
      <c r="A15" s="642"/>
      <c r="B15" s="447" t="s">
        <v>263</v>
      </c>
      <c r="C15" s="478">
        <f>+'Tab.1 valore finanziario D.O.'!I13</f>
        <v>54837.63</v>
      </c>
      <c r="D15" s="170">
        <f>+'Tab. 4 Vacanze di Organico 2026'!T12</f>
        <v>0</v>
      </c>
      <c r="E15" s="458"/>
      <c r="F15" s="446"/>
      <c r="G15" s="446"/>
      <c r="H15" s="446"/>
      <c r="I15" s="446"/>
      <c r="J15" s="173"/>
      <c r="K15" s="294"/>
      <c r="L15" s="34">
        <f t="shared" si="0"/>
        <v>0</v>
      </c>
      <c r="M15" s="171">
        <f t="shared" si="1"/>
        <v>0</v>
      </c>
    </row>
    <row r="16" spans="1:243" ht="30.75" customHeight="1" x14ac:dyDescent="0.25">
      <c r="A16" s="642"/>
      <c r="B16" s="447" t="s">
        <v>264</v>
      </c>
      <c r="C16" s="478">
        <f>+'Tab.1 valore finanziario D.O.'!I14</f>
        <v>41829.19</v>
      </c>
      <c r="D16" s="170">
        <f>+'Tab. 4 Vacanze di Organico 2026'!T13</f>
        <v>0</v>
      </c>
      <c r="E16" s="458"/>
      <c r="F16" s="446"/>
      <c r="G16" s="446"/>
      <c r="H16" s="446"/>
      <c r="I16" s="446"/>
      <c r="J16" s="173"/>
      <c r="K16" s="294"/>
      <c r="L16" s="34">
        <f t="shared" si="0"/>
        <v>0</v>
      </c>
      <c r="M16" s="171">
        <f t="shared" si="1"/>
        <v>0</v>
      </c>
    </row>
    <row r="17" spans="1:13" ht="30.75" customHeight="1" x14ac:dyDescent="0.25">
      <c r="A17" s="642"/>
      <c r="B17" s="447" t="s">
        <v>265</v>
      </c>
      <c r="C17" s="478">
        <f>+'Tab.1 valore finanziario D.O.'!I15</f>
        <v>73472.460000000006</v>
      </c>
      <c r="D17" s="170">
        <f>+'Tab. 4 Vacanze di Organico 2026'!T14</f>
        <v>0</v>
      </c>
      <c r="E17" s="458"/>
      <c r="F17" s="446"/>
      <c r="G17" s="446"/>
      <c r="H17" s="446"/>
      <c r="I17" s="446"/>
      <c r="J17" s="173"/>
      <c r="K17" s="294"/>
      <c r="L17" s="34">
        <f t="shared" si="0"/>
        <v>0</v>
      </c>
      <c r="M17" s="171">
        <f t="shared" si="1"/>
        <v>0</v>
      </c>
    </row>
    <row r="18" spans="1:13" ht="30.75" customHeight="1" x14ac:dyDescent="0.25">
      <c r="A18" s="642"/>
      <c r="B18" s="447" t="s">
        <v>266</v>
      </c>
      <c r="C18" s="478">
        <f>+'Tab.1 valore finanziario D.O.'!I16</f>
        <v>63752.959999999999</v>
      </c>
      <c r="D18" s="170">
        <f>+'Tab. 4 Vacanze di Organico 2026'!T15</f>
        <v>0</v>
      </c>
      <c r="E18" s="458"/>
      <c r="F18" s="446"/>
      <c r="G18" s="446"/>
      <c r="H18" s="446"/>
      <c r="I18" s="446"/>
      <c r="J18" s="173"/>
      <c r="K18" s="294"/>
      <c r="L18" s="34">
        <f t="shared" si="0"/>
        <v>0</v>
      </c>
      <c r="M18" s="171">
        <f t="shared" si="1"/>
        <v>0</v>
      </c>
    </row>
    <row r="19" spans="1:13" ht="4.5" customHeight="1" x14ac:dyDescent="0.25">
      <c r="A19" s="174"/>
      <c r="B19" s="175"/>
      <c r="C19" s="176"/>
      <c r="D19" s="177"/>
      <c r="E19" s="178"/>
      <c r="F19" s="179"/>
      <c r="G19" s="179"/>
      <c r="H19" s="179"/>
      <c r="I19" s="179"/>
      <c r="J19" s="179"/>
      <c r="K19" s="180"/>
      <c r="L19" s="181"/>
      <c r="M19" s="179"/>
    </row>
    <row r="20" spans="1:13" ht="15" customHeight="1" x14ac:dyDescent="0.25">
      <c r="A20" s="611" t="s">
        <v>44</v>
      </c>
      <c r="B20" s="612"/>
      <c r="C20" s="615" t="s">
        <v>41</v>
      </c>
      <c r="D20" s="617" t="s">
        <v>213</v>
      </c>
      <c r="E20" s="619" t="s">
        <v>101</v>
      </c>
      <c r="F20" s="620"/>
      <c r="G20" s="620"/>
      <c r="H20" s="620"/>
      <c r="I20" s="620"/>
      <c r="J20" s="620"/>
      <c r="K20" s="621"/>
      <c r="L20" s="625" t="s">
        <v>215</v>
      </c>
      <c r="M20" s="610" t="s">
        <v>216</v>
      </c>
    </row>
    <row r="21" spans="1:13" ht="15" customHeight="1" x14ac:dyDescent="0.25">
      <c r="A21" s="613"/>
      <c r="B21" s="614"/>
      <c r="C21" s="615"/>
      <c r="D21" s="618"/>
      <c r="E21" s="622"/>
      <c r="F21" s="623"/>
      <c r="G21" s="623"/>
      <c r="H21" s="623"/>
      <c r="I21" s="623"/>
      <c r="J21" s="623"/>
      <c r="K21" s="624"/>
      <c r="L21" s="625"/>
      <c r="M21" s="610"/>
    </row>
    <row r="22" spans="1:13" ht="15" customHeight="1" x14ac:dyDescent="0.25">
      <c r="A22" s="613"/>
      <c r="B22" s="614"/>
      <c r="C22" s="615"/>
      <c r="D22" s="618"/>
      <c r="E22" s="622"/>
      <c r="F22" s="623"/>
      <c r="G22" s="623"/>
      <c r="H22" s="623"/>
      <c r="I22" s="623"/>
      <c r="J22" s="623"/>
      <c r="K22" s="624"/>
      <c r="L22" s="625"/>
      <c r="M22" s="610"/>
    </row>
    <row r="23" spans="1:13" ht="72.75" customHeight="1" x14ac:dyDescent="0.25">
      <c r="A23" s="613"/>
      <c r="B23" s="614"/>
      <c r="C23" s="616"/>
      <c r="D23" s="618"/>
      <c r="E23" s="182" t="s">
        <v>58</v>
      </c>
      <c r="F23" s="183" t="s">
        <v>56</v>
      </c>
      <c r="G23" s="183" t="s">
        <v>102</v>
      </c>
      <c r="H23" s="183" t="s">
        <v>111</v>
      </c>
      <c r="I23" s="302" t="s">
        <v>138</v>
      </c>
      <c r="J23" s="303" t="s">
        <v>139</v>
      </c>
      <c r="K23" s="184" t="s">
        <v>103</v>
      </c>
      <c r="L23" s="625"/>
      <c r="M23" s="610"/>
    </row>
    <row r="24" spans="1:13" ht="30.75" customHeight="1" x14ac:dyDescent="0.25">
      <c r="A24" s="609" t="s">
        <v>45</v>
      </c>
      <c r="B24" s="609"/>
      <c r="C24" s="169" t="str">
        <f>+'Tab.1 valore finanziario D.O.'!I19</f>
        <v>0</v>
      </c>
      <c r="D24" s="170">
        <f>'Tab. 4 Vacanze di Organico 2026'!T17</f>
        <v>0</v>
      </c>
      <c r="E24" s="172"/>
      <c r="F24" s="186"/>
      <c r="G24" s="187"/>
      <c r="H24" s="187"/>
      <c r="I24" s="196"/>
      <c r="J24" s="189"/>
      <c r="K24" s="190"/>
      <c r="L24" s="34">
        <f>SUM(E24:K24)</f>
        <v>0</v>
      </c>
      <c r="M24" s="171">
        <f>+ROUND(L24*C24,2)</f>
        <v>0</v>
      </c>
    </row>
    <row r="25" spans="1:13" ht="30.75" customHeight="1" x14ac:dyDescent="0.25">
      <c r="A25" s="609" t="s">
        <v>115</v>
      </c>
      <c r="B25" s="609"/>
      <c r="C25" s="192"/>
      <c r="D25" s="170">
        <f>'Tab. 4 Vacanze di Organico 2026'!U17</f>
        <v>0</v>
      </c>
      <c r="E25" s="245"/>
      <c r="F25" s="459"/>
      <c r="G25" s="233"/>
      <c r="H25" s="233"/>
      <c r="I25" s="234"/>
      <c r="J25" s="193"/>
      <c r="K25" s="194"/>
      <c r="L25" s="34">
        <f>SUM(E25:K25)</f>
        <v>0</v>
      </c>
      <c r="M25" s="171">
        <f>+ROUND(L25*C25,2)</f>
        <v>0</v>
      </c>
    </row>
    <row r="26" spans="1:13" ht="6" customHeight="1" x14ac:dyDescent="0.25">
      <c r="A26" s="237"/>
      <c r="B26" s="237"/>
      <c r="C26" s="248"/>
      <c r="D26" s="238"/>
      <c r="E26" s="239"/>
      <c r="F26" s="240"/>
      <c r="G26" s="237"/>
      <c r="H26" s="237"/>
      <c r="I26" s="237"/>
      <c r="J26" s="237"/>
      <c r="K26" s="241"/>
      <c r="L26" s="242"/>
      <c r="M26" s="243"/>
    </row>
    <row r="27" spans="1:13" ht="30.75" customHeight="1" x14ac:dyDescent="0.25">
      <c r="A27" s="607" t="s">
        <v>52</v>
      </c>
      <c r="B27" s="608"/>
      <c r="C27" s="185">
        <f>+'Tab.1 valore finanziario D.O.'!I22</f>
        <v>38402.58</v>
      </c>
      <c r="D27" s="170">
        <f>'Tab. 4 Vacanze di Organico 2026'!T18</f>
        <v>0</v>
      </c>
      <c r="E27" s="172"/>
      <c r="F27" s="195">
        <v>1</v>
      </c>
      <c r="G27" s="196"/>
      <c r="H27" s="196"/>
      <c r="I27" s="196"/>
      <c r="J27" s="191"/>
      <c r="K27" s="197"/>
      <c r="L27" s="34">
        <f>SUM(E27:K27)</f>
        <v>1</v>
      </c>
      <c r="M27" s="171">
        <f>+ROUND(L27*C27,2)</f>
        <v>38402.58</v>
      </c>
    </row>
    <row r="28" spans="1:13" ht="30.75" customHeight="1" x14ac:dyDescent="0.25">
      <c r="A28" s="644" t="s">
        <v>104</v>
      </c>
      <c r="B28" s="645"/>
      <c r="C28" s="192">
        <f>+C27-C30</f>
        <v>6781.4600000000028</v>
      </c>
      <c r="D28" s="170">
        <f>'Tab. 4 Vacanze di Organico 2026'!U18</f>
        <v>0</v>
      </c>
      <c r="E28" s="246"/>
      <c r="F28" s="235"/>
      <c r="G28" s="233"/>
      <c r="H28" s="233"/>
      <c r="I28" s="234"/>
      <c r="J28" s="193"/>
      <c r="K28" s="198"/>
      <c r="L28" s="34">
        <f>SUM(E28:K28)</f>
        <v>0</v>
      </c>
      <c r="M28" s="171">
        <f>+ROUND(L28*C28,2)</f>
        <v>0</v>
      </c>
    </row>
    <row r="29" spans="1:13" ht="6" customHeight="1" x14ac:dyDescent="0.25">
      <c r="A29" s="237"/>
      <c r="B29" s="237"/>
      <c r="C29" s="248"/>
      <c r="D29" s="238"/>
      <c r="E29" s="239"/>
      <c r="F29" s="240"/>
      <c r="G29" s="237"/>
      <c r="H29" s="237"/>
      <c r="I29" s="237"/>
      <c r="J29" s="237"/>
      <c r="K29" s="241"/>
      <c r="L29" s="242"/>
      <c r="M29" s="243"/>
    </row>
    <row r="30" spans="1:13" ht="30.75" customHeight="1" x14ac:dyDescent="0.25">
      <c r="A30" s="646" t="s">
        <v>47</v>
      </c>
      <c r="B30" s="646"/>
      <c r="C30" s="185">
        <f>+'Tab.1 valore finanziario D.O.'!I23</f>
        <v>31621.119999999999</v>
      </c>
      <c r="D30" s="170">
        <f>'Tab. 4 Vacanze di Organico 2026'!T19</f>
        <v>0</v>
      </c>
      <c r="E30" s="172"/>
      <c r="F30" s="195"/>
      <c r="G30" s="196"/>
      <c r="H30" s="196"/>
      <c r="I30" s="188"/>
      <c r="J30" s="191"/>
      <c r="K30" s="197"/>
      <c r="L30" s="34">
        <f>SUM(E30:K30)</f>
        <v>0</v>
      </c>
      <c r="M30" s="171">
        <f>+ROUND(L30*C30,2)</f>
        <v>0</v>
      </c>
    </row>
    <row r="31" spans="1:13" ht="30.75" customHeight="1" x14ac:dyDescent="0.25">
      <c r="A31" s="640" t="s">
        <v>105</v>
      </c>
      <c r="B31" s="641"/>
      <c r="C31" s="192">
        <f>+C30-C33</f>
        <v>1569.6499999999978</v>
      </c>
      <c r="D31" s="170">
        <f>'Tab. 4 Vacanze di Organico 2026'!U19</f>
        <v>0</v>
      </c>
      <c r="E31" s="246"/>
      <c r="F31" s="236"/>
      <c r="G31" s="233"/>
      <c r="H31" s="233"/>
      <c r="I31" s="234"/>
      <c r="J31" s="193"/>
      <c r="K31" s="199"/>
      <c r="L31" s="34">
        <f>SUM(E31:K31)</f>
        <v>0</v>
      </c>
      <c r="M31" s="171">
        <f>+ROUND(L31*C31,2)</f>
        <v>0</v>
      </c>
    </row>
    <row r="32" spans="1:13" ht="6" customHeight="1" x14ac:dyDescent="0.25">
      <c r="A32" s="237"/>
      <c r="B32" s="237"/>
      <c r="C32" s="248"/>
      <c r="D32" s="238"/>
      <c r="E32" s="239"/>
      <c r="F32" s="240"/>
      <c r="G32" s="237"/>
      <c r="H32" s="237"/>
      <c r="I32" s="237"/>
      <c r="J32" s="237"/>
      <c r="K32" s="241"/>
      <c r="L32" s="242"/>
      <c r="M32" s="243"/>
    </row>
    <row r="33" spans="1:20" ht="30.75" customHeight="1" thickBot="1" x14ac:dyDescent="0.3">
      <c r="A33" s="613" t="s">
        <v>46</v>
      </c>
      <c r="B33" s="614"/>
      <c r="C33" s="185">
        <f>+'Tab.1 valore finanziario D.O.'!I24</f>
        <v>30051.47</v>
      </c>
      <c r="D33" s="170">
        <f>'Tab. 4 Vacanze di Organico 2026'!T20</f>
        <v>0</v>
      </c>
      <c r="E33" s="460"/>
      <c r="F33" s="461"/>
      <c r="G33" s="462"/>
      <c r="H33" s="462"/>
      <c r="I33" s="463"/>
      <c r="J33" s="464"/>
      <c r="K33" s="465"/>
      <c r="L33" s="34">
        <f>SUM(E33:K33)</f>
        <v>0</v>
      </c>
      <c r="M33" s="171">
        <f>+ROUND(L33*C33,2)</f>
        <v>0</v>
      </c>
    </row>
    <row r="34" spans="1:20" ht="6" customHeight="1" thickTop="1" thickBot="1" x14ac:dyDescent="0.3">
      <c r="A34" s="237"/>
      <c r="B34" s="237"/>
      <c r="C34" s="248"/>
      <c r="D34" s="238"/>
      <c r="E34" s="453"/>
      <c r="F34" s="454"/>
      <c r="G34" s="455"/>
      <c r="H34" s="455"/>
      <c r="I34" s="455"/>
      <c r="J34" s="455"/>
      <c r="K34" s="456"/>
      <c r="L34" s="244"/>
      <c r="M34" s="243"/>
    </row>
    <row r="35" spans="1:20" s="163" customFormat="1" ht="43.5" customHeight="1" thickTop="1" x14ac:dyDescent="0.25">
      <c r="A35" s="200"/>
      <c r="B35" s="200"/>
      <c r="C35" s="201" t="s">
        <v>14</v>
      </c>
      <c r="D35" s="202">
        <f t="shared" ref="D35" si="2">+SUM(D10:D33)</f>
        <v>0</v>
      </c>
      <c r="E35" s="30"/>
      <c r="F35" s="30"/>
      <c r="G35" s="30"/>
      <c r="H35" s="30"/>
      <c r="I35" s="30"/>
      <c r="J35" s="30"/>
      <c r="K35" s="30"/>
      <c r="L35" s="33">
        <f>+SUM(L10:L33)</f>
        <v>1</v>
      </c>
      <c r="M35" s="203">
        <f>+SUM(M10:M33)</f>
        <v>38402.58</v>
      </c>
    </row>
    <row r="36" spans="1:20" ht="18.75" customHeight="1" x14ac:dyDescent="0.25">
      <c r="B36" s="204"/>
      <c r="C36" s="247"/>
      <c r="D36" s="204"/>
      <c r="E36" s="204"/>
    </row>
    <row r="37" spans="1:20" ht="38.25" customHeight="1" x14ac:dyDescent="0.25">
      <c r="A37" s="636" t="s">
        <v>145</v>
      </c>
      <c r="B37" s="636"/>
      <c r="C37" s="636"/>
      <c r="D37" s="636"/>
      <c r="E37" s="636"/>
      <c r="F37" s="636"/>
      <c r="G37" s="636"/>
      <c r="H37" s="636"/>
      <c r="I37" s="636"/>
      <c r="J37" s="636"/>
      <c r="K37" s="636"/>
      <c r="L37" s="636"/>
      <c r="M37" s="636"/>
      <c r="N37" s="636"/>
    </row>
    <row r="38" spans="1:20" x14ac:dyDescent="0.25">
      <c r="A38" s="636" t="s">
        <v>162</v>
      </c>
      <c r="B38" s="636"/>
      <c r="C38" s="636"/>
      <c r="D38" s="636"/>
      <c r="E38" s="636"/>
      <c r="F38" s="636"/>
      <c r="G38" s="636"/>
      <c r="H38" s="636"/>
      <c r="I38" s="636"/>
      <c r="J38" s="636"/>
      <c r="K38" s="636"/>
      <c r="L38" s="636"/>
      <c r="M38" s="636"/>
      <c r="N38" s="636"/>
    </row>
    <row r="39" spans="1:20" x14ac:dyDescent="0.25">
      <c r="A39" s="636" t="s">
        <v>140</v>
      </c>
      <c r="B39" s="636"/>
      <c r="C39" s="636"/>
      <c r="D39" s="636"/>
      <c r="E39" s="636"/>
      <c r="F39" s="636"/>
      <c r="G39" s="636"/>
      <c r="H39" s="636"/>
      <c r="I39" s="636"/>
      <c r="J39" s="636"/>
      <c r="K39" s="636"/>
      <c r="L39" s="636"/>
      <c r="M39" s="636"/>
      <c r="N39" s="636"/>
    </row>
    <row r="40" spans="1:20" x14ac:dyDescent="0.25">
      <c r="A40" s="636" t="s">
        <v>141</v>
      </c>
      <c r="B40" s="636"/>
      <c r="C40" s="636"/>
      <c r="D40" s="636"/>
      <c r="E40" s="636"/>
      <c r="F40" s="636"/>
      <c r="G40" s="636"/>
      <c r="H40" s="636"/>
      <c r="I40" s="636"/>
      <c r="J40" s="636"/>
      <c r="K40" s="636"/>
      <c r="L40" s="636"/>
      <c r="M40" s="636"/>
      <c r="N40" s="636"/>
    </row>
    <row r="41" spans="1:20" x14ac:dyDescent="0.25">
      <c r="A41" s="636" t="s">
        <v>142</v>
      </c>
      <c r="B41" s="636"/>
      <c r="C41" s="636"/>
      <c r="D41" s="636"/>
      <c r="E41" s="636"/>
      <c r="F41" s="636"/>
      <c r="G41" s="636"/>
      <c r="H41" s="636"/>
      <c r="I41" s="636"/>
      <c r="J41" s="636"/>
      <c r="K41" s="636"/>
      <c r="L41" s="636"/>
      <c r="M41" s="636"/>
      <c r="N41" s="636"/>
    </row>
    <row r="42" spans="1:20" ht="47.25" customHeight="1" x14ac:dyDescent="0.25">
      <c r="A42" s="637" t="s">
        <v>143</v>
      </c>
      <c r="B42" s="638"/>
      <c r="C42" s="638"/>
      <c r="D42" s="638"/>
      <c r="E42" s="638"/>
      <c r="F42" s="638"/>
      <c r="G42" s="638"/>
      <c r="H42" s="638"/>
      <c r="I42" s="638"/>
      <c r="J42" s="638"/>
      <c r="K42" s="638"/>
      <c r="L42" s="638"/>
      <c r="M42" s="638"/>
      <c r="N42" s="639"/>
    </row>
    <row r="43" spans="1:20" ht="38.25" customHeight="1" x14ac:dyDescent="0.25">
      <c r="A43" s="636" t="s">
        <v>144</v>
      </c>
      <c r="B43" s="636"/>
      <c r="C43" s="636"/>
      <c r="D43" s="636"/>
      <c r="E43" s="636"/>
      <c r="F43" s="636"/>
      <c r="G43" s="636"/>
      <c r="H43" s="636"/>
      <c r="I43" s="636"/>
      <c r="J43" s="636"/>
      <c r="K43" s="636"/>
      <c r="L43" s="636"/>
      <c r="M43" s="636"/>
      <c r="N43" s="636"/>
    </row>
    <row r="44" spans="1:20" ht="57.75" customHeight="1" x14ac:dyDescent="0.25">
      <c r="A44" s="636" t="s">
        <v>106</v>
      </c>
      <c r="B44" s="636"/>
      <c r="C44" s="636"/>
      <c r="D44" s="636"/>
      <c r="E44" s="636"/>
      <c r="F44" s="636"/>
      <c r="G44" s="636"/>
      <c r="H44" s="636"/>
      <c r="I44" s="636"/>
      <c r="J44" s="636"/>
      <c r="K44" s="636"/>
      <c r="L44" s="636"/>
      <c r="M44" s="636"/>
      <c r="N44" s="636"/>
      <c r="O44"/>
    </row>
    <row r="45" spans="1:20" x14ac:dyDescent="0.25">
      <c r="A45" s="635"/>
      <c r="B45" s="635"/>
      <c r="C45" s="635"/>
      <c r="D45" s="635"/>
      <c r="E45" s="635"/>
      <c r="F45" s="635"/>
      <c r="G45" s="635"/>
      <c r="H45" s="635"/>
      <c r="I45" s="635"/>
      <c r="J45" s="635"/>
      <c r="K45" s="635"/>
      <c r="L45" s="635"/>
      <c r="M45" s="635"/>
      <c r="N45" s="635"/>
      <c r="O45"/>
    </row>
    <row r="46" spans="1:20" x14ac:dyDescent="0.25">
      <c r="A46" s="635"/>
      <c r="B46" s="635"/>
      <c r="C46" s="635"/>
      <c r="D46" s="635"/>
      <c r="E46" s="635"/>
      <c r="F46" s="635"/>
      <c r="G46" s="635"/>
      <c r="H46" s="635"/>
      <c r="I46" s="635"/>
      <c r="J46" s="635"/>
      <c r="K46" s="635"/>
      <c r="L46" s="635"/>
      <c r="M46" s="635"/>
      <c r="N46" s="635"/>
      <c r="O46"/>
    </row>
    <row r="47" spans="1:20" x14ac:dyDescent="0.25">
      <c r="F47" s="161"/>
      <c r="G47" s="160"/>
      <c r="O47"/>
    </row>
    <row r="48" spans="1:20" ht="136.5" customHeight="1" x14ac:dyDescent="0.4">
      <c r="A48" s="585" t="s">
        <v>239</v>
      </c>
      <c r="B48" s="585"/>
      <c r="C48" s="585"/>
      <c r="D48" s="585"/>
      <c r="E48" s="585"/>
      <c r="F48" s="585"/>
      <c r="G48" s="585"/>
      <c r="H48" s="585"/>
      <c r="I48" s="585"/>
      <c r="J48" s="585"/>
      <c r="K48" s="585"/>
      <c r="L48" s="585"/>
      <c r="M48" s="585"/>
      <c r="N48" s="585"/>
      <c r="O48" s="585"/>
      <c r="P48" s="585"/>
      <c r="Q48" s="585"/>
      <c r="R48" s="585"/>
      <c r="S48" s="585"/>
      <c r="T48" s="585"/>
    </row>
  </sheetData>
  <mergeCells count="42">
    <mergeCell ref="A31:B31"/>
    <mergeCell ref="A44:N44"/>
    <mergeCell ref="A25:B25"/>
    <mergeCell ref="A13:A18"/>
    <mergeCell ref="O1:Q1"/>
    <mergeCell ref="O2:Q3"/>
    <mergeCell ref="A28:B28"/>
    <mergeCell ref="A30:B30"/>
    <mergeCell ref="A1:C1"/>
    <mergeCell ref="I1:K1"/>
    <mergeCell ref="A2:C2"/>
    <mergeCell ref="A3:C3"/>
    <mergeCell ref="A5:M5"/>
    <mergeCell ref="L1:N1"/>
    <mergeCell ref="L2:N3"/>
    <mergeCell ref="I2:K3"/>
    <mergeCell ref="A48:T48"/>
    <mergeCell ref="A45:N45"/>
    <mergeCell ref="A33:B33"/>
    <mergeCell ref="A37:N37"/>
    <mergeCell ref="A38:N38"/>
    <mergeCell ref="A39:N39"/>
    <mergeCell ref="A40:N40"/>
    <mergeCell ref="A41:N41"/>
    <mergeCell ref="A42:N42"/>
    <mergeCell ref="A43:N43"/>
    <mergeCell ref="A46:N46"/>
    <mergeCell ref="A27:B27"/>
    <mergeCell ref="A24:B24"/>
    <mergeCell ref="L6:L9"/>
    <mergeCell ref="M6:M9"/>
    <mergeCell ref="A20:B23"/>
    <mergeCell ref="C20:C23"/>
    <mergeCell ref="D20:D23"/>
    <mergeCell ref="E20:K22"/>
    <mergeCell ref="L20:L23"/>
    <mergeCell ref="M20:M23"/>
    <mergeCell ref="A6:A11"/>
    <mergeCell ref="B6:B9"/>
    <mergeCell ref="C6:C9"/>
    <mergeCell ref="D6:D9"/>
    <mergeCell ref="E6:K8"/>
  </mergeCells>
  <pageMargins left="0.70866141732283472" right="0.70866141732283472" top="0.19685039370078741" bottom="0.15748031496062992" header="0.31496062992125984" footer="0.31496062992125984"/>
  <pageSetup paperSize="8" scale="58"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B0E3-E11A-4A71-9F24-BBC3ED3DB65C}">
  <sheetPr>
    <tabColor theme="5"/>
    <pageSetUpPr fitToPage="1"/>
  </sheetPr>
  <dimension ref="A1:S58"/>
  <sheetViews>
    <sheetView showGridLines="0" topLeftCell="A13" zoomScale="60" zoomScaleNormal="60" workbookViewId="0">
      <selection activeCell="M23" sqref="M23"/>
    </sheetView>
  </sheetViews>
  <sheetFormatPr defaultColWidth="8.5703125" defaultRowHeight="18.75" x14ac:dyDescent="0.3"/>
  <cols>
    <col min="1" max="1" width="8.5703125" style="35" customWidth="1"/>
    <col min="2" max="2" width="44.140625" style="35" customWidth="1"/>
    <col min="3" max="8" width="15.7109375" style="35" customWidth="1"/>
    <col min="9" max="9" width="20" style="35" customWidth="1"/>
    <col min="10" max="10" width="24.42578125" style="36" customWidth="1"/>
    <col min="11" max="11" width="31.140625" style="36" customWidth="1"/>
    <col min="12" max="12" width="25.7109375" style="392" customWidth="1"/>
    <col min="13" max="13" width="21.5703125" style="392" customWidth="1"/>
    <col min="14" max="14" width="18.85546875" style="392" customWidth="1"/>
    <col min="15" max="15" width="23.42578125" style="392" customWidth="1"/>
    <col min="16" max="16" width="3.7109375" style="392" customWidth="1"/>
    <col min="17" max="17" width="23" style="35" customWidth="1"/>
    <col min="18" max="18" width="2.7109375" style="35" customWidth="1"/>
    <col min="19" max="19" width="24.7109375" style="35" customWidth="1"/>
    <col min="20" max="20" width="23" style="35" customWidth="1"/>
    <col min="21" max="21" width="12" style="35" customWidth="1"/>
    <col min="22" max="256" width="8.5703125" style="35"/>
    <col min="257" max="257" width="20" style="35" customWidth="1"/>
    <col min="258" max="258" width="18.28515625" style="35" customWidth="1"/>
    <col min="259" max="259" width="15.28515625" style="35" customWidth="1"/>
    <col min="260" max="260" width="17.7109375" style="35" customWidth="1"/>
    <col min="261" max="261" width="14.28515625" style="35" bestFit="1" customWidth="1"/>
    <col min="262" max="262" width="12.7109375" style="35" customWidth="1"/>
    <col min="263" max="263" width="18.28515625" style="35" customWidth="1"/>
    <col min="264" max="264" width="24.5703125" style="35" customWidth="1"/>
    <col min="265" max="265" width="11.7109375" style="35" customWidth="1"/>
    <col min="266" max="266" width="12.7109375" style="35" customWidth="1"/>
    <col min="267" max="267" width="17.7109375" style="35" customWidth="1"/>
    <col min="268" max="268" width="16.7109375" style="35" customWidth="1"/>
    <col min="269" max="269" width="29.7109375" style="35" customWidth="1"/>
    <col min="270" max="270" width="24.7109375" style="35" customWidth="1"/>
    <col min="271" max="271" width="19.42578125" style="35" customWidth="1"/>
    <col min="272" max="272" width="8.5703125" style="35"/>
    <col min="273" max="273" width="12" style="35" customWidth="1"/>
    <col min="274" max="274" width="11.42578125" style="35" customWidth="1"/>
    <col min="275" max="276" width="12" style="35" customWidth="1"/>
    <col min="277" max="512" width="8.5703125" style="35"/>
    <col min="513" max="513" width="20" style="35" customWidth="1"/>
    <col min="514" max="514" width="18.28515625" style="35" customWidth="1"/>
    <col min="515" max="515" width="15.28515625" style="35" customWidth="1"/>
    <col min="516" max="516" width="17.7109375" style="35" customWidth="1"/>
    <col min="517" max="517" width="14.28515625" style="35" bestFit="1" customWidth="1"/>
    <col min="518" max="518" width="12.7109375" style="35" customWidth="1"/>
    <col min="519" max="519" width="18.28515625" style="35" customWidth="1"/>
    <col min="520" max="520" width="24.5703125" style="35" customWidth="1"/>
    <col min="521" max="521" width="11.7109375" style="35" customWidth="1"/>
    <col min="522" max="522" width="12.7109375" style="35" customWidth="1"/>
    <col min="523" max="523" width="17.7109375" style="35" customWidth="1"/>
    <col min="524" max="524" width="16.7109375" style="35" customWidth="1"/>
    <col min="525" max="525" width="29.7109375" style="35" customWidth="1"/>
    <col min="526" max="526" width="24.7109375" style="35" customWidth="1"/>
    <col min="527" max="527" width="19.42578125" style="35" customWidth="1"/>
    <col min="528" max="528" width="8.5703125" style="35"/>
    <col min="529" max="529" width="12" style="35" customWidth="1"/>
    <col min="530" max="530" width="11.42578125" style="35" customWidth="1"/>
    <col min="531" max="532" width="12" style="35" customWidth="1"/>
    <col min="533" max="768" width="8.5703125" style="35"/>
    <col min="769" max="769" width="20" style="35" customWidth="1"/>
    <col min="770" max="770" width="18.28515625" style="35" customWidth="1"/>
    <col min="771" max="771" width="15.28515625" style="35" customWidth="1"/>
    <col min="772" max="772" width="17.7109375" style="35" customWidth="1"/>
    <col min="773" max="773" width="14.28515625" style="35" bestFit="1" customWidth="1"/>
    <col min="774" max="774" width="12.7109375" style="35" customWidth="1"/>
    <col min="775" max="775" width="18.28515625" style="35" customWidth="1"/>
    <col min="776" max="776" width="24.5703125" style="35" customWidth="1"/>
    <col min="777" max="777" width="11.7109375" style="35" customWidth="1"/>
    <col min="778" max="778" width="12.7109375" style="35" customWidth="1"/>
    <col min="779" max="779" width="17.7109375" style="35" customWidth="1"/>
    <col min="780" max="780" width="16.7109375" style="35" customWidth="1"/>
    <col min="781" max="781" width="29.7109375" style="35" customWidth="1"/>
    <col min="782" max="782" width="24.7109375" style="35" customWidth="1"/>
    <col min="783" max="783" width="19.42578125" style="35" customWidth="1"/>
    <col min="784" max="784" width="8.5703125" style="35"/>
    <col min="785" max="785" width="12" style="35" customWidth="1"/>
    <col min="786" max="786" width="11.42578125" style="35" customWidth="1"/>
    <col min="787" max="788" width="12" style="35" customWidth="1"/>
    <col min="789" max="1024" width="8.5703125" style="35"/>
    <col min="1025" max="1025" width="20" style="35" customWidth="1"/>
    <col min="1026" max="1026" width="18.28515625" style="35" customWidth="1"/>
    <col min="1027" max="1027" width="15.28515625" style="35" customWidth="1"/>
    <col min="1028" max="1028" width="17.7109375" style="35" customWidth="1"/>
    <col min="1029" max="1029" width="14.28515625" style="35" bestFit="1" customWidth="1"/>
    <col min="1030" max="1030" width="12.7109375" style="35" customWidth="1"/>
    <col min="1031" max="1031" width="18.28515625" style="35" customWidth="1"/>
    <col min="1032" max="1032" width="24.5703125" style="35" customWidth="1"/>
    <col min="1033" max="1033" width="11.7109375" style="35" customWidth="1"/>
    <col min="1034" max="1034" width="12.7109375" style="35" customWidth="1"/>
    <col min="1035" max="1035" width="17.7109375" style="35" customWidth="1"/>
    <col min="1036" max="1036" width="16.7109375" style="35" customWidth="1"/>
    <col min="1037" max="1037" width="29.7109375" style="35" customWidth="1"/>
    <col min="1038" max="1038" width="24.7109375" style="35" customWidth="1"/>
    <col min="1039" max="1039" width="19.42578125" style="35" customWidth="1"/>
    <col min="1040" max="1040" width="8.5703125" style="35"/>
    <col min="1041" max="1041" width="12" style="35" customWidth="1"/>
    <col min="1042" max="1042" width="11.42578125" style="35" customWidth="1"/>
    <col min="1043" max="1044" width="12" style="35" customWidth="1"/>
    <col min="1045" max="1280" width="8.5703125" style="35"/>
    <col min="1281" max="1281" width="20" style="35" customWidth="1"/>
    <col min="1282" max="1282" width="18.28515625" style="35" customWidth="1"/>
    <col min="1283" max="1283" width="15.28515625" style="35" customWidth="1"/>
    <col min="1284" max="1284" width="17.7109375" style="35" customWidth="1"/>
    <col min="1285" max="1285" width="14.28515625" style="35" bestFit="1" customWidth="1"/>
    <col min="1286" max="1286" width="12.7109375" style="35" customWidth="1"/>
    <col min="1287" max="1287" width="18.28515625" style="35" customWidth="1"/>
    <col min="1288" max="1288" width="24.5703125" style="35" customWidth="1"/>
    <col min="1289" max="1289" width="11.7109375" style="35" customWidth="1"/>
    <col min="1290" max="1290" width="12.7109375" style="35" customWidth="1"/>
    <col min="1291" max="1291" width="17.7109375" style="35" customWidth="1"/>
    <col min="1292" max="1292" width="16.7109375" style="35" customWidth="1"/>
    <col min="1293" max="1293" width="29.7109375" style="35" customWidth="1"/>
    <col min="1294" max="1294" width="24.7109375" style="35" customWidth="1"/>
    <col min="1295" max="1295" width="19.42578125" style="35" customWidth="1"/>
    <col min="1296" max="1296" width="8.5703125" style="35"/>
    <col min="1297" max="1297" width="12" style="35" customWidth="1"/>
    <col min="1298" max="1298" width="11.42578125" style="35" customWidth="1"/>
    <col min="1299" max="1300" width="12" style="35" customWidth="1"/>
    <col min="1301" max="1536" width="8.5703125" style="35"/>
    <col min="1537" max="1537" width="20" style="35" customWidth="1"/>
    <col min="1538" max="1538" width="18.28515625" style="35" customWidth="1"/>
    <col min="1539" max="1539" width="15.28515625" style="35" customWidth="1"/>
    <col min="1540" max="1540" width="17.7109375" style="35" customWidth="1"/>
    <col min="1541" max="1541" width="14.28515625" style="35" bestFit="1" customWidth="1"/>
    <col min="1542" max="1542" width="12.7109375" style="35" customWidth="1"/>
    <col min="1543" max="1543" width="18.28515625" style="35" customWidth="1"/>
    <col min="1544" max="1544" width="24.5703125" style="35" customWidth="1"/>
    <col min="1545" max="1545" width="11.7109375" style="35" customWidth="1"/>
    <col min="1546" max="1546" width="12.7109375" style="35" customWidth="1"/>
    <col min="1547" max="1547" width="17.7109375" style="35" customWidth="1"/>
    <col min="1548" max="1548" width="16.7109375" style="35" customWidth="1"/>
    <col min="1549" max="1549" width="29.7109375" style="35" customWidth="1"/>
    <col min="1550" max="1550" width="24.7109375" style="35" customWidth="1"/>
    <col min="1551" max="1551" width="19.42578125" style="35" customWidth="1"/>
    <col min="1552" max="1552" width="8.5703125" style="35"/>
    <col min="1553" max="1553" width="12" style="35" customWidth="1"/>
    <col min="1554" max="1554" width="11.42578125" style="35" customWidth="1"/>
    <col min="1555" max="1556" width="12" style="35" customWidth="1"/>
    <col min="1557" max="1792" width="8.5703125" style="35"/>
    <col min="1793" max="1793" width="20" style="35" customWidth="1"/>
    <col min="1794" max="1794" width="18.28515625" style="35" customWidth="1"/>
    <col min="1795" max="1795" width="15.28515625" style="35" customWidth="1"/>
    <col min="1796" max="1796" width="17.7109375" style="35" customWidth="1"/>
    <col min="1797" max="1797" width="14.28515625" style="35" bestFit="1" customWidth="1"/>
    <col min="1798" max="1798" width="12.7109375" style="35" customWidth="1"/>
    <col min="1799" max="1799" width="18.28515625" style="35" customWidth="1"/>
    <col min="1800" max="1800" width="24.5703125" style="35" customWidth="1"/>
    <col min="1801" max="1801" width="11.7109375" style="35" customWidth="1"/>
    <col min="1802" max="1802" width="12.7109375" style="35" customWidth="1"/>
    <col min="1803" max="1803" width="17.7109375" style="35" customWidth="1"/>
    <col min="1804" max="1804" width="16.7109375" style="35" customWidth="1"/>
    <col min="1805" max="1805" width="29.7109375" style="35" customWidth="1"/>
    <col min="1806" max="1806" width="24.7109375" style="35" customWidth="1"/>
    <col min="1807" max="1807" width="19.42578125" style="35" customWidth="1"/>
    <col min="1808" max="1808" width="8.5703125" style="35"/>
    <col min="1809" max="1809" width="12" style="35" customWidth="1"/>
    <col min="1810" max="1810" width="11.42578125" style="35" customWidth="1"/>
    <col min="1811" max="1812" width="12" style="35" customWidth="1"/>
    <col min="1813" max="2048" width="8.5703125" style="35"/>
    <col min="2049" max="2049" width="20" style="35" customWidth="1"/>
    <col min="2050" max="2050" width="18.28515625" style="35" customWidth="1"/>
    <col min="2051" max="2051" width="15.28515625" style="35" customWidth="1"/>
    <col min="2052" max="2052" width="17.7109375" style="35" customWidth="1"/>
    <col min="2053" max="2053" width="14.28515625" style="35" bestFit="1" customWidth="1"/>
    <col min="2054" max="2054" width="12.7109375" style="35" customWidth="1"/>
    <col min="2055" max="2055" width="18.28515625" style="35" customWidth="1"/>
    <col min="2056" max="2056" width="24.5703125" style="35" customWidth="1"/>
    <col min="2057" max="2057" width="11.7109375" style="35" customWidth="1"/>
    <col min="2058" max="2058" width="12.7109375" style="35" customWidth="1"/>
    <col min="2059" max="2059" width="17.7109375" style="35" customWidth="1"/>
    <col min="2060" max="2060" width="16.7109375" style="35" customWidth="1"/>
    <col min="2061" max="2061" width="29.7109375" style="35" customWidth="1"/>
    <col min="2062" max="2062" width="24.7109375" style="35" customWidth="1"/>
    <col min="2063" max="2063" width="19.42578125" style="35" customWidth="1"/>
    <col min="2064" max="2064" width="8.5703125" style="35"/>
    <col min="2065" max="2065" width="12" style="35" customWidth="1"/>
    <col min="2066" max="2066" width="11.42578125" style="35" customWidth="1"/>
    <col min="2067" max="2068" width="12" style="35" customWidth="1"/>
    <col min="2069" max="2304" width="8.5703125" style="35"/>
    <col min="2305" max="2305" width="20" style="35" customWidth="1"/>
    <col min="2306" max="2306" width="18.28515625" style="35" customWidth="1"/>
    <col min="2307" max="2307" width="15.28515625" style="35" customWidth="1"/>
    <col min="2308" max="2308" width="17.7109375" style="35" customWidth="1"/>
    <col min="2309" max="2309" width="14.28515625" style="35" bestFit="1" customWidth="1"/>
    <col min="2310" max="2310" width="12.7109375" style="35" customWidth="1"/>
    <col min="2311" max="2311" width="18.28515625" style="35" customWidth="1"/>
    <col min="2312" max="2312" width="24.5703125" style="35" customWidth="1"/>
    <col min="2313" max="2313" width="11.7109375" style="35" customWidth="1"/>
    <col min="2314" max="2314" width="12.7109375" style="35" customWidth="1"/>
    <col min="2315" max="2315" width="17.7109375" style="35" customWidth="1"/>
    <col min="2316" max="2316" width="16.7109375" style="35" customWidth="1"/>
    <col min="2317" max="2317" width="29.7109375" style="35" customWidth="1"/>
    <col min="2318" max="2318" width="24.7109375" style="35" customWidth="1"/>
    <col min="2319" max="2319" width="19.42578125" style="35" customWidth="1"/>
    <col min="2320" max="2320" width="8.5703125" style="35"/>
    <col min="2321" max="2321" width="12" style="35" customWidth="1"/>
    <col min="2322" max="2322" width="11.42578125" style="35" customWidth="1"/>
    <col min="2323" max="2324" width="12" style="35" customWidth="1"/>
    <col min="2325" max="2560" width="8.5703125" style="35"/>
    <col min="2561" max="2561" width="20" style="35" customWidth="1"/>
    <col min="2562" max="2562" width="18.28515625" style="35" customWidth="1"/>
    <col min="2563" max="2563" width="15.28515625" style="35" customWidth="1"/>
    <col min="2564" max="2564" width="17.7109375" style="35" customWidth="1"/>
    <col min="2565" max="2565" width="14.28515625" style="35" bestFit="1" customWidth="1"/>
    <col min="2566" max="2566" width="12.7109375" style="35" customWidth="1"/>
    <col min="2567" max="2567" width="18.28515625" style="35" customWidth="1"/>
    <col min="2568" max="2568" width="24.5703125" style="35" customWidth="1"/>
    <col min="2569" max="2569" width="11.7109375" style="35" customWidth="1"/>
    <col min="2570" max="2570" width="12.7109375" style="35" customWidth="1"/>
    <col min="2571" max="2571" width="17.7109375" style="35" customWidth="1"/>
    <col min="2572" max="2572" width="16.7109375" style="35" customWidth="1"/>
    <col min="2573" max="2573" width="29.7109375" style="35" customWidth="1"/>
    <col min="2574" max="2574" width="24.7109375" style="35" customWidth="1"/>
    <col min="2575" max="2575" width="19.42578125" style="35" customWidth="1"/>
    <col min="2576" max="2576" width="8.5703125" style="35"/>
    <col min="2577" max="2577" width="12" style="35" customWidth="1"/>
    <col min="2578" max="2578" width="11.42578125" style="35" customWidth="1"/>
    <col min="2579" max="2580" width="12" style="35" customWidth="1"/>
    <col min="2581" max="2816" width="8.5703125" style="35"/>
    <col min="2817" max="2817" width="20" style="35" customWidth="1"/>
    <col min="2818" max="2818" width="18.28515625" style="35" customWidth="1"/>
    <col min="2819" max="2819" width="15.28515625" style="35" customWidth="1"/>
    <col min="2820" max="2820" width="17.7109375" style="35" customWidth="1"/>
    <col min="2821" max="2821" width="14.28515625" style="35" bestFit="1" customWidth="1"/>
    <col min="2822" max="2822" width="12.7109375" style="35" customWidth="1"/>
    <col min="2823" max="2823" width="18.28515625" style="35" customWidth="1"/>
    <col min="2824" max="2824" width="24.5703125" style="35" customWidth="1"/>
    <col min="2825" max="2825" width="11.7109375" style="35" customWidth="1"/>
    <col min="2826" max="2826" width="12.7109375" style="35" customWidth="1"/>
    <col min="2827" max="2827" width="17.7109375" style="35" customWidth="1"/>
    <col min="2828" max="2828" width="16.7109375" style="35" customWidth="1"/>
    <col min="2829" max="2829" width="29.7109375" style="35" customWidth="1"/>
    <col min="2830" max="2830" width="24.7109375" style="35" customWidth="1"/>
    <col min="2831" max="2831" width="19.42578125" style="35" customWidth="1"/>
    <col min="2832" max="2832" width="8.5703125" style="35"/>
    <col min="2833" max="2833" width="12" style="35" customWidth="1"/>
    <col min="2834" max="2834" width="11.42578125" style="35" customWidth="1"/>
    <col min="2835" max="2836" width="12" style="35" customWidth="1"/>
    <col min="2837" max="3072" width="8.5703125" style="35"/>
    <col min="3073" max="3073" width="20" style="35" customWidth="1"/>
    <col min="3074" max="3074" width="18.28515625" style="35" customWidth="1"/>
    <col min="3075" max="3075" width="15.28515625" style="35" customWidth="1"/>
    <col min="3076" max="3076" width="17.7109375" style="35" customWidth="1"/>
    <col min="3077" max="3077" width="14.28515625" style="35" bestFit="1" customWidth="1"/>
    <col min="3078" max="3078" width="12.7109375" style="35" customWidth="1"/>
    <col min="3079" max="3079" width="18.28515625" style="35" customWidth="1"/>
    <col min="3080" max="3080" width="24.5703125" style="35" customWidth="1"/>
    <col min="3081" max="3081" width="11.7109375" style="35" customWidth="1"/>
    <col min="3082" max="3082" width="12.7109375" style="35" customWidth="1"/>
    <col min="3083" max="3083" width="17.7109375" style="35" customWidth="1"/>
    <col min="3084" max="3084" width="16.7109375" style="35" customWidth="1"/>
    <col min="3085" max="3085" width="29.7109375" style="35" customWidth="1"/>
    <col min="3086" max="3086" width="24.7109375" style="35" customWidth="1"/>
    <col min="3087" max="3087" width="19.42578125" style="35" customWidth="1"/>
    <col min="3088" max="3088" width="8.5703125" style="35"/>
    <col min="3089" max="3089" width="12" style="35" customWidth="1"/>
    <col min="3090" max="3090" width="11.42578125" style="35" customWidth="1"/>
    <col min="3091" max="3092" width="12" style="35" customWidth="1"/>
    <col min="3093" max="3328" width="8.5703125" style="35"/>
    <col min="3329" max="3329" width="20" style="35" customWidth="1"/>
    <col min="3330" max="3330" width="18.28515625" style="35" customWidth="1"/>
    <col min="3331" max="3331" width="15.28515625" style="35" customWidth="1"/>
    <col min="3332" max="3332" width="17.7109375" style="35" customWidth="1"/>
    <col min="3333" max="3333" width="14.28515625" style="35" bestFit="1" customWidth="1"/>
    <col min="3334" max="3334" width="12.7109375" style="35" customWidth="1"/>
    <col min="3335" max="3335" width="18.28515625" style="35" customWidth="1"/>
    <col min="3336" max="3336" width="24.5703125" style="35" customWidth="1"/>
    <col min="3337" max="3337" width="11.7109375" style="35" customWidth="1"/>
    <col min="3338" max="3338" width="12.7109375" style="35" customWidth="1"/>
    <col min="3339" max="3339" width="17.7109375" style="35" customWidth="1"/>
    <col min="3340" max="3340" width="16.7109375" style="35" customWidth="1"/>
    <col min="3341" max="3341" width="29.7109375" style="35" customWidth="1"/>
    <col min="3342" max="3342" width="24.7109375" style="35" customWidth="1"/>
    <col min="3343" max="3343" width="19.42578125" style="35" customWidth="1"/>
    <col min="3344" max="3344" width="8.5703125" style="35"/>
    <col min="3345" max="3345" width="12" style="35" customWidth="1"/>
    <col min="3346" max="3346" width="11.42578125" style="35" customWidth="1"/>
    <col min="3347" max="3348" width="12" style="35" customWidth="1"/>
    <col min="3349" max="3584" width="8.5703125" style="35"/>
    <col min="3585" max="3585" width="20" style="35" customWidth="1"/>
    <col min="3586" max="3586" width="18.28515625" style="35" customWidth="1"/>
    <col min="3587" max="3587" width="15.28515625" style="35" customWidth="1"/>
    <col min="3588" max="3588" width="17.7109375" style="35" customWidth="1"/>
    <col min="3589" max="3589" width="14.28515625" style="35" bestFit="1" customWidth="1"/>
    <col min="3590" max="3590" width="12.7109375" style="35" customWidth="1"/>
    <col min="3591" max="3591" width="18.28515625" style="35" customWidth="1"/>
    <col min="3592" max="3592" width="24.5703125" style="35" customWidth="1"/>
    <col min="3593" max="3593" width="11.7109375" style="35" customWidth="1"/>
    <col min="3594" max="3594" width="12.7109375" style="35" customWidth="1"/>
    <col min="3595" max="3595" width="17.7109375" style="35" customWidth="1"/>
    <col min="3596" max="3596" width="16.7109375" style="35" customWidth="1"/>
    <col min="3597" max="3597" width="29.7109375" style="35" customWidth="1"/>
    <col min="3598" max="3598" width="24.7109375" style="35" customWidth="1"/>
    <col min="3599" max="3599" width="19.42578125" style="35" customWidth="1"/>
    <col min="3600" max="3600" width="8.5703125" style="35"/>
    <col min="3601" max="3601" width="12" style="35" customWidth="1"/>
    <col min="3602" max="3602" width="11.42578125" style="35" customWidth="1"/>
    <col min="3603" max="3604" width="12" style="35" customWidth="1"/>
    <col min="3605" max="3840" width="8.5703125" style="35"/>
    <col min="3841" max="3841" width="20" style="35" customWidth="1"/>
    <col min="3842" max="3842" width="18.28515625" style="35" customWidth="1"/>
    <col min="3843" max="3843" width="15.28515625" style="35" customWidth="1"/>
    <col min="3844" max="3844" width="17.7109375" style="35" customWidth="1"/>
    <col min="3845" max="3845" width="14.28515625" style="35" bestFit="1" customWidth="1"/>
    <col min="3846" max="3846" width="12.7109375" style="35" customWidth="1"/>
    <col min="3847" max="3847" width="18.28515625" style="35" customWidth="1"/>
    <col min="3848" max="3848" width="24.5703125" style="35" customWidth="1"/>
    <col min="3849" max="3849" width="11.7109375" style="35" customWidth="1"/>
    <col min="3850" max="3850" width="12.7109375" style="35" customWidth="1"/>
    <col min="3851" max="3851" width="17.7109375" style="35" customWidth="1"/>
    <col min="3852" max="3852" width="16.7109375" style="35" customWidth="1"/>
    <col min="3853" max="3853" width="29.7109375" style="35" customWidth="1"/>
    <col min="3854" max="3854" width="24.7109375" style="35" customWidth="1"/>
    <col min="3855" max="3855" width="19.42578125" style="35" customWidth="1"/>
    <col min="3856" max="3856" width="8.5703125" style="35"/>
    <col min="3857" max="3857" width="12" style="35" customWidth="1"/>
    <col min="3858" max="3858" width="11.42578125" style="35" customWidth="1"/>
    <col min="3859" max="3860" width="12" style="35" customWidth="1"/>
    <col min="3861" max="4096" width="8.5703125" style="35"/>
    <col min="4097" max="4097" width="20" style="35" customWidth="1"/>
    <col min="4098" max="4098" width="18.28515625" style="35" customWidth="1"/>
    <col min="4099" max="4099" width="15.28515625" style="35" customWidth="1"/>
    <col min="4100" max="4100" width="17.7109375" style="35" customWidth="1"/>
    <col min="4101" max="4101" width="14.28515625" style="35" bestFit="1" customWidth="1"/>
    <col min="4102" max="4102" width="12.7109375" style="35" customWidth="1"/>
    <col min="4103" max="4103" width="18.28515625" style="35" customWidth="1"/>
    <col min="4104" max="4104" width="24.5703125" style="35" customWidth="1"/>
    <col min="4105" max="4105" width="11.7109375" style="35" customWidth="1"/>
    <col min="4106" max="4106" width="12.7109375" style="35" customWidth="1"/>
    <col min="4107" max="4107" width="17.7109375" style="35" customWidth="1"/>
    <col min="4108" max="4108" width="16.7109375" style="35" customWidth="1"/>
    <col min="4109" max="4109" width="29.7109375" style="35" customWidth="1"/>
    <col min="4110" max="4110" width="24.7109375" style="35" customWidth="1"/>
    <col min="4111" max="4111" width="19.42578125" style="35" customWidth="1"/>
    <col min="4112" max="4112" width="8.5703125" style="35"/>
    <col min="4113" max="4113" width="12" style="35" customWidth="1"/>
    <col min="4114" max="4114" width="11.42578125" style="35" customWidth="1"/>
    <col min="4115" max="4116" width="12" style="35" customWidth="1"/>
    <col min="4117" max="4352" width="8.5703125" style="35"/>
    <col min="4353" max="4353" width="20" style="35" customWidth="1"/>
    <col min="4354" max="4354" width="18.28515625" style="35" customWidth="1"/>
    <col min="4355" max="4355" width="15.28515625" style="35" customWidth="1"/>
    <col min="4356" max="4356" width="17.7109375" style="35" customWidth="1"/>
    <col min="4357" max="4357" width="14.28515625" style="35" bestFit="1" customWidth="1"/>
    <col min="4358" max="4358" width="12.7109375" style="35" customWidth="1"/>
    <col min="4359" max="4359" width="18.28515625" style="35" customWidth="1"/>
    <col min="4360" max="4360" width="24.5703125" style="35" customWidth="1"/>
    <col min="4361" max="4361" width="11.7109375" style="35" customWidth="1"/>
    <col min="4362" max="4362" width="12.7109375" style="35" customWidth="1"/>
    <col min="4363" max="4363" width="17.7109375" style="35" customWidth="1"/>
    <col min="4364" max="4364" width="16.7109375" style="35" customWidth="1"/>
    <col min="4365" max="4365" width="29.7109375" style="35" customWidth="1"/>
    <col min="4366" max="4366" width="24.7109375" style="35" customWidth="1"/>
    <col min="4367" max="4367" width="19.42578125" style="35" customWidth="1"/>
    <col min="4368" max="4368" width="8.5703125" style="35"/>
    <col min="4369" max="4369" width="12" style="35" customWidth="1"/>
    <col min="4370" max="4370" width="11.42578125" style="35" customWidth="1"/>
    <col min="4371" max="4372" width="12" style="35" customWidth="1"/>
    <col min="4373" max="4608" width="8.5703125" style="35"/>
    <col min="4609" max="4609" width="20" style="35" customWidth="1"/>
    <col min="4610" max="4610" width="18.28515625" style="35" customWidth="1"/>
    <col min="4611" max="4611" width="15.28515625" style="35" customWidth="1"/>
    <col min="4612" max="4612" width="17.7109375" style="35" customWidth="1"/>
    <col min="4613" max="4613" width="14.28515625" style="35" bestFit="1" customWidth="1"/>
    <col min="4614" max="4614" width="12.7109375" style="35" customWidth="1"/>
    <col min="4615" max="4615" width="18.28515625" style="35" customWidth="1"/>
    <col min="4616" max="4616" width="24.5703125" style="35" customWidth="1"/>
    <col min="4617" max="4617" width="11.7109375" style="35" customWidth="1"/>
    <col min="4618" max="4618" width="12.7109375" style="35" customWidth="1"/>
    <col min="4619" max="4619" width="17.7109375" style="35" customWidth="1"/>
    <col min="4620" max="4620" width="16.7109375" style="35" customWidth="1"/>
    <col min="4621" max="4621" width="29.7109375" style="35" customWidth="1"/>
    <col min="4622" max="4622" width="24.7109375" style="35" customWidth="1"/>
    <col min="4623" max="4623" width="19.42578125" style="35" customWidth="1"/>
    <col min="4624" max="4624" width="8.5703125" style="35"/>
    <col min="4625" max="4625" width="12" style="35" customWidth="1"/>
    <col min="4626" max="4626" width="11.42578125" style="35" customWidth="1"/>
    <col min="4627" max="4628" width="12" style="35" customWidth="1"/>
    <col min="4629" max="4864" width="8.5703125" style="35"/>
    <col min="4865" max="4865" width="20" style="35" customWidth="1"/>
    <col min="4866" max="4866" width="18.28515625" style="35" customWidth="1"/>
    <col min="4867" max="4867" width="15.28515625" style="35" customWidth="1"/>
    <col min="4868" max="4868" width="17.7109375" style="35" customWidth="1"/>
    <col min="4869" max="4869" width="14.28515625" style="35" bestFit="1" customWidth="1"/>
    <col min="4870" max="4870" width="12.7109375" style="35" customWidth="1"/>
    <col min="4871" max="4871" width="18.28515625" style="35" customWidth="1"/>
    <col min="4872" max="4872" width="24.5703125" style="35" customWidth="1"/>
    <col min="4873" max="4873" width="11.7109375" style="35" customWidth="1"/>
    <col min="4874" max="4874" width="12.7109375" style="35" customWidth="1"/>
    <col min="4875" max="4875" width="17.7109375" style="35" customWidth="1"/>
    <col min="4876" max="4876" width="16.7109375" style="35" customWidth="1"/>
    <col min="4877" max="4877" width="29.7109375" style="35" customWidth="1"/>
    <col min="4878" max="4878" width="24.7109375" style="35" customWidth="1"/>
    <col min="4879" max="4879" width="19.42578125" style="35" customWidth="1"/>
    <col min="4880" max="4880" width="8.5703125" style="35"/>
    <col min="4881" max="4881" width="12" style="35" customWidth="1"/>
    <col min="4882" max="4882" width="11.42578125" style="35" customWidth="1"/>
    <col min="4883" max="4884" width="12" style="35" customWidth="1"/>
    <col min="4885" max="5120" width="8.5703125" style="35"/>
    <col min="5121" max="5121" width="20" style="35" customWidth="1"/>
    <col min="5122" max="5122" width="18.28515625" style="35" customWidth="1"/>
    <col min="5123" max="5123" width="15.28515625" style="35" customWidth="1"/>
    <col min="5124" max="5124" width="17.7109375" style="35" customWidth="1"/>
    <col min="5125" max="5125" width="14.28515625" style="35" bestFit="1" customWidth="1"/>
    <col min="5126" max="5126" width="12.7109375" style="35" customWidth="1"/>
    <col min="5127" max="5127" width="18.28515625" style="35" customWidth="1"/>
    <col min="5128" max="5128" width="24.5703125" style="35" customWidth="1"/>
    <col min="5129" max="5129" width="11.7109375" style="35" customWidth="1"/>
    <col min="5130" max="5130" width="12.7109375" style="35" customWidth="1"/>
    <col min="5131" max="5131" width="17.7109375" style="35" customWidth="1"/>
    <col min="5132" max="5132" width="16.7109375" style="35" customWidth="1"/>
    <col min="5133" max="5133" width="29.7109375" style="35" customWidth="1"/>
    <col min="5134" max="5134" width="24.7109375" style="35" customWidth="1"/>
    <col min="5135" max="5135" width="19.42578125" style="35" customWidth="1"/>
    <col min="5136" max="5136" width="8.5703125" style="35"/>
    <col min="5137" max="5137" width="12" style="35" customWidth="1"/>
    <col min="5138" max="5138" width="11.42578125" style="35" customWidth="1"/>
    <col min="5139" max="5140" width="12" style="35" customWidth="1"/>
    <col min="5141" max="5376" width="8.5703125" style="35"/>
    <col min="5377" max="5377" width="20" style="35" customWidth="1"/>
    <col min="5378" max="5378" width="18.28515625" style="35" customWidth="1"/>
    <col min="5379" max="5379" width="15.28515625" style="35" customWidth="1"/>
    <col min="5380" max="5380" width="17.7109375" style="35" customWidth="1"/>
    <col min="5381" max="5381" width="14.28515625" style="35" bestFit="1" customWidth="1"/>
    <col min="5382" max="5382" width="12.7109375" style="35" customWidth="1"/>
    <col min="5383" max="5383" width="18.28515625" style="35" customWidth="1"/>
    <col min="5384" max="5384" width="24.5703125" style="35" customWidth="1"/>
    <col min="5385" max="5385" width="11.7109375" style="35" customWidth="1"/>
    <col min="5386" max="5386" width="12.7109375" style="35" customWidth="1"/>
    <col min="5387" max="5387" width="17.7109375" style="35" customWidth="1"/>
    <col min="5388" max="5388" width="16.7109375" style="35" customWidth="1"/>
    <col min="5389" max="5389" width="29.7109375" style="35" customWidth="1"/>
    <col min="5390" max="5390" width="24.7109375" style="35" customWidth="1"/>
    <col min="5391" max="5391" width="19.42578125" style="35" customWidth="1"/>
    <col min="5392" max="5392" width="8.5703125" style="35"/>
    <col min="5393" max="5393" width="12" style="35" customWidth="1"/>
    <col min="5394" max="5394" width="11.42578125" style="35" customWidth="1"/>
    <col min="5395" max="5396" width="12" style="35" customWidth="1"/>
    <col min="5397" max="5632" width="8.5703125" style="35"/>
    <col min="5633" max="5633" width="20" style="35" customWidth="1"/>
    <col min="5634" max="5634" width="18.28515625" style="35" customWidth="1"/>
    <col min="5635" max="5635" width="15.28515625" style="35" customWidth="1"/>
    <col min="5636" max="5636" width="17.7109375" style="35" customWidth="1"/>
    <col min="5637" max="5637" width="14.28515625" style="35" bestFit="1" customWidth="1"/>
    <col min="5638" max="5638" width="12.7109375" style="35" customWidth="1"/>
    <col min="5639" max="5639" width="18.28515625" style="35" customWidth="1"/>
    <col min="5640" max="5640" width="24.5703125" style="35" customWidth="1"/>
    <col min="5641" max="5641" width="11.7109375" style="35" customWidth="1"/>
    <col min="5642" max="5642" width="12.7109375" style="35" customWidth="1"/>
    <col min="5643" max="5643" width="17.7109375" style="35" customWidth="1"/>
    <col min="5644" max="5644" width="16.7109375" style="35" customWidth="1"/>
    <col min="5645" max="5645" width="29.7109375" style="35" customWidth="1"/>
    <col min="5646" max="5646" width="24.7109375" style="35" customWidth="1"/>
    <col min="5647" max="5647" width="19.42578125" style="35" customWidth="1"/>
    <col min="5648" max="5648" width="8.5703125" style="35"/>
    <col min="5649" max="5649" width="12" style="35" customWidth="1"/>
    <col min="5650" max="5650" width="11.42578125" style="35" customWidth="1"/>
    <col min="5651" max="5652" width="12" style="35" customWidth="1"/>
    <col min="5653" max="5888" width="8.5703125" style="35"/>
    <col min="5889" max="5889" width="20" style="35" customWidth="1"/>
    <col min="5890" max="5890" width="18.28515625" style="35" customWidth="1"/>
    <col min="5891" max="5891" width="15.28515625" style="35" customWidth="1"/>
    <col min="5892" max="5892" width="17.7109375" style="35" customWidth="1"/>
    <col min="5893" max="5893" width="14.28515625" style="35" bestFit="1" customWidth="1"/>
    <col min="5894" max="5894" width="12.7109375" style="35" customWidth="1"/>
    <col min="5895" max="5895" width="18.28515625" style="35" customWidth="1"/>
    <col min="5896" max="5896" width="24.5703125" style="35" customWidth="1"/>
    <col min="5897" max="5897" width="11.7109375" style="35" customWidth="1"/>
    <col min="5898" max="5898" width="12.7109375" style="35" customWidth="1"/>
    <col min="5899" max="5899" width="17.7109375" style="35" customWidth="1"/>
    <col min="5900" max="5900" width="16.7109375" style="35" customWidth="1"/>
    <col min="5901" max="5901" width="29.7109375" style="35" customWidth="1"/>
    <col min="5902" max="5902" width="24.7109375" style="35" customWidth="1"/>
    <col min="5903" max="5903" width="19.42578125" style="35" customWidth="1"/>
    <col min="5904" max="5904" width="8.5703125" style="35"/>
    <col min="5905" max="5905" width="12" style="35" customWidth="1"/>
    <col min="5906" max="5906" width="11.42578125" style="35" customWidth="1"/>
    <col min="5907" max="5908" width="12" style="35" customWidth="1"/>
    <col min="5909" max="6144" width="8.5703125" style="35"/>
    <col min="6145" max="6145" width="20" style="35" customWidth="1"/>
    <col min="6146" max="6146" width="18.28515625" style="35" customWidth="1"/>
    <col min="6147" max="6147" width="15.28515625" style="35" customWidth="1"/>
    <col min="6148" max="6148" width="17.7109375" style="35" customWidth="1"/>
    <col min="6149" max="6149" width="14.28515625" style="35" bestFit="1" customWidth="1"/>
    <col min="6150" max="6150" width="12.7109375" style="35" customWidth="1"/>
    <col min="6151" max="6151" width="18.28515625" style="35" customWidth="1"/>
    <col min="6152" max="6152" width="24.5703125" style="35" customWidth="1"/>
    <col min="6153" max="6153" width="11.7109375" style="35" customWidth="1"/>
    <col min="6154" max="6154" width="12.7109375" style="35" customWidth="1"/>
    <col min="6155" max="6155" width="17.7109375" style="35" customWidth="1"/>
    <col min="6156" max="6156" width="16.7109375" style="35" customWidth="1"/>
    <col min="6157" max="6157" width="29.7109375" style="35" customWidth="1"/>
    <col min="6158" max="6158" width="24.7109375" style="35" customWidth="1"/>
    <col min="6159" max="6159" width="19.42578125" style="35" customWidth="1"/>
    <col min="6160" max="6160" width="8.5703125" style="35"/>
    <col min="6161" max="6161" width="12" style="35" customWidth="1"/>
    <col min="6162" max="6162" width="11.42578125" style="35" customWidth="1"/>
    <col min="6163" max="6164" width="12" style="35" customWidth="1"/>
    <col min="6165" max="6400" width="8.5703125" style="35"/>
    <col min="6401" max="6401" width="20" style="35" customWidth="1"/>
    <col min="6402" max="6402" width="18.28515625" style="35" customWidth="1"/>
    <col min="6403" max="6403" width="15.28515625" style="35" customWidth="1"/>
    <col min="6404" max="6404" width="17.7109375" style="35" customWidth="1"/>
    <col min="6405" max="6405" width="14.28515625" style="35" bestFit="1" customWidth="1"/>
    <col min="6406" max="6406" width="12.7109375" style="35" customWidth="1"/>
    <col min="6407" max="6407" width="18.28515625" style="35" customWidth="1"/>
    <col min="6408" max="6408" width="24.5703125" style="35" customWidth="1"/>
    <col min="6409" max="6409" width="11.7109375" style="35" customWidth="1"/>
    <col min="6410" max="6410" width="12.7109375" style="35" customWidth="1"/>
    <col min="6411" max="6411" width="17.7109375" style="35" customWidth="1"/>
    <col min="6412" max="6412" width="16.7109375" style="35" customWidth="1"/>
    <col min="6413" max="6413" width="29.7109375" style="35" customWidth="1"/>
    <col min="6414" max="6414" width="24.7109375" style="35" customWidth="1"/>
    <col min="6415" max="6415" width="19.42578125" style="35" customWidth="1"/>
    <col min="6416" max="6416" width="8.5703125" style="35"/>
    <col min="6417" max="6417" width="12" style="35" customWidth="1"/>
    <col min="6418" max="6418" width="11.42578125" style="35" customWidth="1"/>
    <col min="6419" max="6420" width="12" style="35" customWidth="1"/>
    <col min="6421" max="6656" width="8.5703125" style="35"/>
    <col min="6657" max="6657" width="20" style="35" customWidth="1"/>
    <col min="6658" max="6658" width="18.28515625" style="35" customWidth="1"/>
    <col min="6659" max="6659" width="15.28515625" style="35" customWidth="1"/>
    <col min="6660" max="6660" width="17.7109375" style="35" customWidth="1"/>
    <col min="6661" max="6661" width="14.28515625" style="35" bestFit="1" customWidth="1"/>
    <col min="6662" max="6662" width="12.7109375" style="35" customWidth="1"/>
    <col min="6663" max="6663" width="18.28515625" style="35" customWidth="1"/>
    <col min="6664" max="6664" width="24.5703125" style="35" customWidth="1"/>
    <col min="6665" max="6665" width="11.7109375" style="35" customWidth="1"/>
    <col min="6666" max="6666" width="12.7109375" style="35" customWidth="1"/>
    <col min="6667" max="6667" width="17.7109375" style="35" customWidth="1"/>
    <col min="6668" max="6668" width="16.7109375" style="35" customWidth="1"/>
    <col min="6669" max="6669" width="29.7109375" style="35" customWidth="1"/>
    <col min="6670" max="6670" width="24.7109375" style="35" customWidth="1"/>
    <col min="6671" max="6671" width="19.42578125" style="35" customWidth="1"/>
    <col min="6672" max="6672" width="8.5703125" style="35"/>
    <col min="6673" max="6673" width="12" style="35" customWidth="1"/>
    <col min="6674" max="6674" width="11.42578125" style="35" customWidth="1"/>
    <col min="6675" max="6676" width="12" style="35" customWidth="1"/>
    <col min="6677" max="6912" width="8.5703125" style="35"/>
    <col min="6913" max="6913" width="20" style="35" customWidth="1"/>
    <col min="6914" max="6914" width="18.28515625" style="35" customWidth="1"/>
    <col min="6915" max="6915" width="15.28515625" style="35" customWidth="1"/>
    <col min="6916" max="6916" width="17.7109375" style="35" customWidth="1"/>
    <col min="6917" max="6917" width="14.28515625" style="35" bestFit="1" customWidth="1"/>
    <col min="6918" max="6918" width="12.7109375" style="35" customWidth="1"/>
    <col min="6919" max="6919" width="18.28515625" style="35" customWidth="1"/>
    <col min="6920" max="6920" width="24.5703125" style="35" customWidth="1"/>
    <col min="6921" max="6921" width="11.7109375" style="35" customWidth="1"/>
    <col min="6922" max="6922" width="12.7109375" style="35" customWidth="1"/>
    <col min="6923" max="6923" width="17.7109375" style="35" customWidth="1"/>
    <col min="6924" max="6924" width="16.7109375" style="35" customWidth="1"/>
    <col min="6925" max="6925" width="29.7109375" style="35" customWidth="1"/>
    <col min="6926" max="6926" width="24.7109375" style="35" customWidth="1"/>
    <col min="6927" max="6927" width="19.42578125" style="35" customWidth="1"/>
    <col min="6928" max="6928" width="8.5703125" style="35"/>
    <col min="6929" max="6929" width="12" style="35" customWidth="1"/>
    <col min="6930" max="6930" width="11.42578125" style="35" customWidth="1"/>
    <col min="6931" max="6932" width="12" style="35" customWidth="1"/>
    <col min="6933" max="7168" width="8.5703125" style="35"/>
    <col min="7169" max="7169" width="20" style="35" customWidth="1"/>
    <col min="7170" max="7170" width="18.28515625" style="35" customWidth="1"/>
    <col min="7171" max="7171" width="15.28515625" style="35" customWidth="1"/>
    <col min="7172" max="7172" width="17.7109375" style="35" customWidth="1"/>
    <col min="7173" max="7173" width="14.28515625" style="35" bestFit="1" customWidth="1"/>
    <col min="7174" max="7174" width="12.7109375" style="35" customWidth="1"/>
    <col min="7175" max="7175" width="18.28515625" style="35" customWidth="1"/>
    <col min="7176" max="7176" width="24.5703125" style="35" customWidth="1"/>
    <col min="7177" max="7177" width="11.7109375" style="35" customWidth="1"/>
    <col min="7178" max="7178" width="12.7109375" style="35" customWidth="1"/>
    <col min="7179" max="7179" width="17.7109375" style="35" customWidth="1"/>
    <col min="7180" max="7180" width="16.7109375" style="35" customWidth="1"/>
    <col min="7181" max="7181" width="29.7109375" style="35" customWidth="1"/>
    <col min="7182" max="7182" width="24.7109375" style="35" customWidth="1"/>
    <col min="7183" max="7183" width="19.42578125" style="35" customWidth="1"/>
    <col min="7184" max="7184" width="8.5703125" style="35"/>
    <col min="7185" max="7185" width="12" style="35" customWidth="1"/>
    <col min="7186" max="7186" width="11.42578125" style="35" customWidth="1"/>
    <col min="7187" max="7188" width="12" style="35" customWidth="1"/>
    <col min="7189" max="7424" width="8.5703125" style="35"/>
    <col min="7425" max="7425" width="20" style="35" customWidth="1"/>
    <col min="7426" max="7426" width="18.28515625" style="35" customWidth="1"/>
    <col min="7427" max="7427" width="15.28515625" style="35" customWidth="1"/>
    <col min="7428" max="7428" width="17.7109375" style="35" customWidth="1"/>
    <col min="7429" max="7429" width="14.28515625" style="35" bestFit="1" customWidth="1"/>
    <col min="7430" max="7430" width="12.7109375" style="35" customWidth="1"/>
    <col min="7431" max="7431" width="18.28515625" style="35" customWidth="1"/>
    <col min="7432" max="7432" width="24.5703125" style="35" customWidth="1"/>
    <col min="7433" max="7433" width="11.7109375" style="35" customWidth="1"/>
    <col min="7434" max="7434" width="12.7109375" style="35" customWidth="1"/>
    <col min="7435" max="7435" width="17.7109375" style="35" customWidth="1"/>
    <col min="7436" max="7436" width="16.7109375" style="35" customWidth="1"/>
    <col min="7437" max="7437" width="29.7109375" style="35" customWidth="1"/>
    <col min="7438" max="7438" width="24.7109375" style="35" customWidth="1"/>
    <col min="7439" max="7439" width="19.42578125" style="35" customWidth="1"/>
    <col min="7440" max="7440" width="8.5703125" style="35"/>
    <col min="7441" max="7441" width="12" style="35" customWidth="1"/>
    <col min="7442" max="7442" width="11.42578125" style="35" customWidth="1"/>
    <col min="7443" max="7444" width="12" style="35" customWidth="1"/>
    <col min="7445" max="7680" width="8.5703125" style="35"/>
    <col min="7681" max="7681" width="20" style="35" customWidth="1"/>
    <col min="7682" max="7682" width="18.28515625" style="35" customWidth="1"/>
    <col min="7683" max="7683" width="15.28515625" style="35" customWidth="1"/>
    <col min="7684" max="7684" width="17.7109375" style="35" customWidth="1"/>
    <col min="7685" max="7685" width="14.28515625" style="35" bestFit="1" customWidth="1"/>
    <col min="7686" max="7686" width="12.7109375" style="35" customWidth="1"/>
    <col min="7687" max="7687" width="18.28515625" style="35" customWidth="1"/>
    <col min="7688" max="7688" width="24.5703125" style="35" customWidth="1"/>
    <col min="7689" max="7689" width="11.7109375" style="35" customWidth="1"/>
    <col min="7690" max="7690" width="12.7109375" style="35" customWidth="1"/>
    <col min="7691" max="7691" width="17.7109375" style="35" customWidth="1"/>
    <col min="7692" max="7692" width="16.7109375" style="35" customWidth="1"/>
    <col min="7693" max="7693" width="29.7109375" style="35" customWidth="1"/>
    <col min="7694" max="7694" width="24.7109375" style="35" customWidth="1"/>
    <col min="7695" max="7695" width="19.42578125" style="35" customWidth="1"/>
    <col min="7696" max="7696" width="8.5703125" style="35"/>
    <col min="7697" max="7697" width="12" style="35" customWidth="1"/>
    <col min="7698" max="7698" width="11.42578125" style="35" customWidth="1"/>
    <col min="7699" max="7700" width="12" style="35" customWidth="1"/>
    <col min="7701" max="7936" width="8.5703125" style="35"/>
    <col min="7937" max="7937" width="20" style="35" customWidth="1"/>
    <col min="7938" max="7938" width="18.28515625" style="35" customWidth="1"/>
    <col min="7939" max="7939" width="15.28515625" style="35" customWidth="1"/>
    <col min="7940" max="7940" width="17.7109375" style="35" customWidth="1"/>
    <col min="7941" max="7941" width="14.28515625" style="35" bestFit="1" customWidth="1"/>
    <col min="7942" max="7942" width="12.7109375" style="35" customWidth="1"/>
    <col min="7943" max="7943" width="18.28515625" style="35" customWidth="1"/>
    <col min="7944" max="7944" width="24.5703125" style="35" customWidth="1"/>
    <col min="7945" max="7945" width="11.7109375" style="35" customWidth="1"/>
    <col min="7946" max="7946" width="12.7109375" style="35" customWidth="1"/>
    <col min="7947" max="7947" width="17.7109375" style="35" customWidth="1"/>
    <col min="7948" max="7948" width="16.7109375" style="35" customWidth="1"/>
    <col min="7949" max="7949" width="29.7109375" style="35" customWidth="1"/>
    <col min="7950" max="7950" width="24.7109375" style="35" customWidth="1"/>
    <col min="7951" max="7951" width="19.42578125" style="35" customWidth="1"/>
    <col min="7952" max="7952" width="8.5703125" style="35"/>
    <col min="7953" max="7953" width="12" style="35" customWidth="1"/>
    <col min="7954" max="7954" width="11.42578125" style="35" customWidth="1"/>
    <col min="7955" max="7956" width="12" style="35" customWidth="1"/>
    <col min="7957" max="8192" width="8.5703125" style="35"/>
    <col min="8193" max="8193" width="20" style="35" customWidth="1"/>
    <col min="8194" max="8194" width="18.28515625" style="35" customWidth="1"/>
    <col min="8195" max="8195" width="15.28515625" style="35" customWidth="1"/>
    <col min="8196" max="8196" width="17.7109375" style="35" customWidth="1"/>
    <col min="8197" max="8197" width="14.28515625" style="35" bestFit="1" customWidth="1"/>
    <col min="8198" max="8198" width="12.7109375" style="35" customWidth="1"/>
    <col min="8199" max="8199" width="18.28515625" style="35" customWidth="1"/>
    <col min="8200" max="8200" width="24.5703125" style="35" customWidth="1"/>
    <col min="8201" max="8201" width="11.7109375" style="35" customWidth="1"/>
    <col min="8202" max="8202" width="12.7109375" style="35" customWidth="1"/>
    <col min="8203" max="8203" width="17.7109375" style="35" customWidth="1"/>
    <col min="8204" max="8204" width="16.7109375" style="35" customWidth="1"/>
    <col min="8205" max="8205" width="29.7109375" style="35" customWidth="1"/>
    <col min="8206" max="8206" width="24.7109375" style="35" customWidth="1"/>
    <col min="8207" max="8207" width="19.42578125" style="35" customWidth="1"/>
    <col min="8208" max="8208" width="8.5703125" style="35"/>
    <col min="8209" max="8209" width="12" style="35" customWidth="1"/>
    <col min="8210" max="8210" width="11.42578125" style="35" customWidth="1"/>
    <col min="8211" max="8212" width="12" style="35" customWidth="1"/>
    <col min="8213" max="8448" width="8.5703125" style="35"/>
    <col min="8449" max="8449" width="20" style="35" customWidth="1"/>
    <col min="8450" max="8450" width="18.28515625" style="35" customWidth="1"/>
    <col min="8451" max="8451" width="15.28515625" style="35" customWidth="1"/>
    <col min="8452" max="8452" width="17.7109375" style="35" customWidth="1"/>
    <col min="8453" max="8453" width="14.28515625" style="35" bestFit="1" customWidth="1"/>
    <col min="8454" max="8454" width="12.7109375" style="35" customWidth="1"/>
    <col min="8455" max="8455" width="18.28515625" style="35" customWidth="1"/>
    <col min="8456" max="8456" width="24.5703125" style="35" customWidth="1"/>
    <col min="8457" max="8457" width="11.7109375" style="35" customWidth="1"/>
    <col min="8458" max="8458" width="12.7109375" style="35" customWidth="1"/>
    <col min="8459" max="8459" width="17.7109375" style="35" customWidth="1"/>
    <col min="8460" max="8460" width="16.7109375" style="35" customWidth="1"/>
    <col min="8461" max="8461" width="29.7109375" style="35" customWidth="1"/>
    <col min="8462" max="8462" width="24.7109375" style="35" customWidth="1"/>
    <col min="8463" max="8463" width="19.42578125" style="35" customWidth="1"/>
    <col min="8464" max="8464" width="8.5703125" style="35"/>
    <col min="8465" max="8465" width="12" style="35" customWidth="1"/>
    <col min="8466" max="8466" width="11.42578125" style="35" customWidth="1"/>
    <col min="8467" max="8468" width="12" style="35" customWidth="1"/>
    <col min="8469" max="8704" width="8.5703125" style="35"/>
    <col min="8705" max="8705" width="20" style="35" customWidth="1"/>
    <col min="8706" max="8706" width="18.28515625" style="35" customWidth="1"/>
    <col min="8707" max="8707" width="15.28515625" style="35" customWidth="1"/>
    <col min="8708" max="8708" width="17.7109375" style="35" customWidth="1"/>
    <col min="8709" max="8709" width="14.28515625" style="35" bestFit="1" customWidth="1"/>
    <col min="8710" max="8710" width="12.7109375" style="35" customWidth="1"/>
    <col min="8711" max="8711" width="18.28515625" style="35" customWidth="1"/>
    <col min="8712" max="8712" width="24.5703125" style="35" customWidth="1"/>
    <col min="8713" max="8713" width="11.7109375" style="35" customWidth="1"/>
    <col min="8714" max="8714" width="12.7109375" style="35" customWidth="1"/>
    <col min="8715" max="8715" width="17.7109375" style="35" customWidth="1"/>
    <col min="8716" max="8716" width="16.7109375" style="35" customWidth="1"/>
    <col min="8717" max="8717" width="29.7109375" style="35" customWidth="1"/>
    <col min="8718" max="8718" width="24.7109375" style="35" customWidth="1"/>
    <col min="8719" max="8719" width="19.42578125" style="35" customWidth="1"/>
    <col min="8720" max="8720" width="8.5703125" style="35"/>
    <col min="8721" max="8721" width="12" style="35" customWidth="1"/>
    <col min="8722" max="8722" width="11.42578125" style="35" customWidth="1"/>
    <col min="8723" max="8724" width="12" style="35" customWidth="1"/>
    <col min="8725" max="8960" width="8.5703125" style="35"/>
    <col min="8961" max="8961" width="20" style="35" customWidth="1"/>
    <col min="8962" max="8962" width="18.28515625" style="35" customWidth="1"/>
    <col min="8963" max="8963" width="15.28515625" style="35" customWidth="1"/>
    <col min="8964" max="8964" width="17.7109375" style="35" customWidth="1"/>
    <col min="8965" max="8965" width="14.28515625" style="35" bestFit="1" customWidth="1"/>
    <col min="8966" max="8966" width="12.7109375" style="35" customWidth="1"/>
    <col min="8967" max="8967" width="18.28515625" style="35" customWidth="1"/>
    <col min="8968" max="8968" width="24.5703125" style="35" customWidth="1"/>
    <col min="8969" max="8969" width="11.7109375" style="35" customWidth="1"/>
    <col min="8970" max="8970" width="12.7109375" style="35" customWidth="1"/>
    <col min="8971" max="8971" width="17.7109375" style="35" customWidth="1"/>
    <col min="8972" max="8972" width="16.7109375" style="35" customWidth="1"/>
    <col min="8973" max="8973" width="29.7109375" style="35" customWidth="1"/>
    <col min="8974" max="8974" width="24.7109375" style="35" customWidth="1"/>
    <col min="8975" max="8975" width="19.42578125" style="35" customWidth="1"/>
    <col min="8976" max="8976" width="8.5703125" style="35"/>
    <col min="8977" max="8977" width="12" style="35" customWidth="1"/>
    <col min="8978" max="8978" width="11.42578125" style="35" customWidth="1"/>
    <col min="8979" max="8980" width="12" style="35" customWidth="1"/>
    <col min="8981" max="9216" width="8.5703125" style="35"/>
    <col min="9217" max="9217" width="20" style="35" customWidth="1"/>
    <col min="9218" max="9218" width="18.28515625" style="35" customWidth="1"/>
    <col min="9219" max="9219" width="15.28515625" style="35" customWidth="1"/>
    <col min="9220" max="9220" width="17.7109375" style="35" customWidth="1"/>
    <col min="9221" max="9221" width="14.28515625" style="35" bestFit="1" customWidth="1"/>
    <col min="9222" max="9222" width="12.7109375" style="35" customWidth="1"/>
    <col min="9223" max="9223" width="18.28515625" style="35" customWidth="1"/>
    <col min="9224" max="9224" width="24.5703125" style="35" customWidth="1"/>
    <col min="9225" max="9225" width="11.7109375" style="35" customWidth="1"/>
    <col min="9226" max="9226" width="12.7109375" style="35" customWidth="1"/>
    <col min="9227" max="9227" width="17.7109375" style="35" customWidth="1"/>
    <col min="9228" max="9228" width="16.7109375" style="35" customWidth="1"/>
    <col min="9229" max="9229" width="29.7109375" style="35" customWidth="1"/>
    <col min="9230" max="9230" width="24.7109375" style="35" customWidth="1"/>
    <col min="9231" max="9231" width="19.42578125" style="35" customWidth="1"/>
    <col min="9232" max="9232" width="8.5703125" style="35"/>
    <col min="9233" max="9233" width="12" style="35" customWidth="1"/>
    <col min="9234" max="9234" width="11.42578125" style="35" customWidth="1"/>
    <col min="9235" max="9236" width="12" style="35" customWidth="1"/>
    <col min="9237" max="9472" width="8.5703125" style="35"/>
    <col min="9473" max="9473" width="20" style="35" customWidth="1"/>
    <col min="9474" max="9474" width="18.28515625" style="35" customWidth="1"/>
    <col min="9475" max="9475" width="15.28515625" style="35" customWidth="1"/>
    <col min="9476" max="9476" width="17.7109375" style="35" customWidth="1"/>
    <col min="9477" max="9477" width="14.28515625" style="35" bestFit="1" customWidth="1"/>
    <col min="9478" max="9478" width="12.7109375" style="35" customWidth="1"/>
    <col min="9479" max="9479" width="18.28515625" style="35" customWidth="1"/>
    <col min="9480" max="9480" width="24.5703125" style="35" customWidth="1"/>
    <col min="9481" max="9481" width="11.7109375" style="35" customWidth="1"/>
    <col min="9482" max="9482" width="12.7109375" style="35" customWidth="1"/>
    <col min="9483" max="9483" width="17.7109375" style="35" customWidth="1"/>
    <col min="9484" max="9484" width="16.7109375" style="35" customWidth="1"/>
    <col min="9485" max="9485" width="29.7109375" style="35" customWidth="1"/>
    <col min="9486" max="9486" width="24.7109375" style="35" customWidth="1"/>
    <col min="9487" max="9487" width="19.42578125" style="35" customWidth="1"/>
    <col min="9488" max="9488" width="8.5703125" style="35"/>
    <col min="9489" max="9489" width="12" style="35" customWidth="1"/>
    <col min="9490" max="9490" width="11.42578125" style="35" customWidth="1"/>
    <col min="9491" max="9492" width="12" style="35" customWidth="1"/>
    <col min="9493" max="9728" width="8.5703125" style="35"/>
    <col min="9729" max="9729" width="20" style="35" customWidth="1"/>
    <col min="9730" max="9730" width="18.28515625" style="35" customWidth="1"/>
    <col min="9731" max="9731" width="15.28515625" style="35" customWidth="1"/>
    <col min="9732" max="9732" width="17.7109375" style="35" customWidth="1"/>
    <col min="9733" max="9733" width="14.28515625" style="35" bestFit="1" customWidth="1"/>
    <col min="9734" max="9734" width="12.7109375" style="35" customWidth="1"/>
    <col min="9735" max="9735" width="18.28515625" style="35" customWidth="1"/>
    <col min="9736" max="9736" width="24.5703125" style="35" customWidth="1"/>
    <col min="9737" max="9737" width="11.7109375" style="35" customWidth="1"/>
    <col min="9738" max="9738" width="12.7109375" style="35" customWidth="1"/>
    <col min="9739" max="9739" width="17.7109375" style="35" customWidth="1"/>
    <col min="9740" max="9740" width="16.7109375" style="35" customWidth="1"/>
    <col min="9741" max="9741" width="29.7109375" style="35" customWidth="1"/>
    <col min="9742" max="9742" width="24.7109375" style="35" customWidth="1"/>
    <col min="9743" max="9743" width="19.42578125" style="35" customWidth="1"/>
    <col min="9744" max="9744" width="8.5703125" style="35"/>
    <col min="9745" max="9745" width="12" style="35" customWidth="1"/>
    <col min="9746" max="9746" width="11.42578125" style="35" customWidth="1"/>
    <col min="9747" max="9748" width="12" style="35" customWidth="1"/>
    <col min="9749" max="9984" width="8.5703125" style="35"/>
    <col min="9985" max="9985" width="20" style="35" customWidth="1"/>
    <col min="9986" max="9986" width="18.28515625" style="35" customWidth="1"/>
    <col min="9987" max="9987" width="15.28515625" style="35" customWidth="1"/>
    <col min="9988" max="9988" width="17.7109375" style="35" customWidth="1"/>
    <col min="9989" max="9989" width="14.28515625" style="35" bestFit="1" customWidth="1"/>
    <col min="9990" max="9990" width="12.7109375" style="35" customWidth="1"/>
    <col min="9991" max="9991" width="18.28515625" style="35" customWidth="1"/>
    <col min="9992" max="9992" width="24.5703125" style="35" customWidth="1"/>
    <col min="9993" max="9993" width="11.7109375" style="35" customWidth="1"/>
    <col min="9994" max="9994" width="12.7109375" style="35" customWidth="1"/>
    <col min="9995" max="9995" width="17.7109375" style="35" customWidth="1"/>
    <col min="9996" max="9996" width="16.7109375" style="35" customWidth="1"/>
    <col min="9997" max="9997" width="29.7109375" style="35" customWidth="1"/>
    <col min="9998" max="9998" width="24.7109375" style="35" customWidth="1"/>
    <col min="9999" max="9999" width="19.42578125" style="35" customWidth="1"/>
    <col min="10000" max="10000" width="8.5703125" style="35"/>
    <col min="10001" max="10001" width="12" style="35" customWidth="1"/>
    <col min="10002" max="10002" width="11.42578125" style="35" customWidth="1"/>
    <col min="10003" max="10004" width="12" style="35" customWidth="1"/>
    <col min="10005" max="10240" width="8.5703125" style="35"/>
    <col min="10241" max="10241" width="20" style="35" customWidth="1"/>
    <col min="10242" max="10242" width="18.28515625" style="35" customWidth="1"/>
    <col min="10243" max="10243" width="15.28515625" style="35" customWidth="1"/>
    <col min="10244" max="10244" width="17.7109375" style="35" customWidth="1"/>
    <col min="10245" max="10245" width="14.28515625" style="35" bestFit="1" customWidth="1"/>
    <col min="10246" max="10246" width="12.7109375" style="35" customWidth="1"/>
    <col min="10247" max="10247" width="18.28515625" style="35" customWidth="1"/>
    <col min="10248" max="10248" width="24.5703125" style="35" customWidth="1"/>
    <col min="10249" max="10249" width="11.7109375" style="35" customWidth="1"/>
    <col min="10250" max="10250" width="12.7109375" style="35" customWidth="1"/>
    <col min="10251" max="10251" width="17.7109375" style="35" customWidth="1"/>
    <col min="10252" max="10252" width="16.7109375" style="35" customWidth="1"/>
    <col min="10253" max="10253" width="29.7109375" style="35" customWidth="1"/>
    <col min="10254" max="10254" width="24.7109375" style="35" customWidth="1"/>
    <col min="10255" max="10255" width="19.42578125" style="35" customWidth="1"/>
    <col min="10256" max="10256" width="8.5703125" style="35"/>
    <col min="10257" max="10257" width="12" style="35" customWidth="1"/>
    <col min="10258" max="10258" width="11.42578125" style="35" customWidth="1"/>
    <col min="10259" max="10260" width="12" style="35" customWidth="1"/>
    <col min="10261" max="10496" width="8.5703125" style="35"/>
    <col min="10497" max="10497" width="20" style="35" customWidth="1"/>
    <col min="10498" max="10498" width="18.28515625" style="35" customWidth="1"/>
    <col min="10499" max="10499" width="15.28515625" style="35" customWidth="1"/>
    <col min="10500" max="10500" width="17.7109375" style="35" customWidth="1"/>
    <col min="10501" max="10501" width="14.28515625" style="35" bestFit="1" customWidth="1"/>
    <col min="10502" max="10502" width="12.7109375" style="35" customWidth="1"/>
    <col min="10503" max="10503" width="18.28515625" style="35" customWidth="1"/>
    <col min="10504" max="10504" width="24.5703125" style="35" customWidth="1"/>
    <col min="10505" max="10505" width="11.7109375" style="35" customWidth="1"/>
    <col min="10506" max="10506" width="12.7109375" style="35" customWidth="1"/>
    <col min="10507" max="10507" width="17.7109375" style="35" customWidth="1"/>
    <col min="10508" max="10508" width="16.7109375" style="35" customWidth="1"/>
    <col min="10509" max="10509" width="29.7109375" style="35" customWidth="1"/>
    <col min="10510" max="10510" width="24.7109375" style="35" customWidth="1"/>
    <col min="10511" max="10511" width="19.42578125" style="35" customWidth="1"/>
    <col min="10512" max="10512" width="8.5703125" style="35"/>
    <col min="10513" max="10513" width="12" style="35" customWidth="1"/>
    <col min="10514" max="10514" width="11.42578125" style="35" customWidth="1"/>
    <col min="10515" max="10516" width="12" style="35" customWidth="1"/>
    <col min="10517" max="10752" width="8.5703125" style="35"/>
    <col min="10753" max="10753" width="20" style="35" customWidth="1"/>
    <col min="10754" max="10754" width="18.28515625" style="35" customWidth="1"/>
    <col min="10755" max="10755" width="15.28515625" style="35" customWidth="1"/>
    <col min="10756" max="10756" width="17.7109375" style="35" customWidth="1"/>
    <col min="10757" max="10757" width="14.28515625" style="35" bestFit="1" customWidth="1"/>
    <col min="10758" max="10758" width="12.7109375" style="35" customWidth="1"/>
    <col min="10759" max="10759" width="18.28515625" style="35" customWidth="1"/>
    <col min="10760" max="10760" width="24.5703125" style="35" customWidth="1"/>
    <col min="10761" max="10761" width="11.7109375" style="35" customWidth="1"/>
    <col min="10762" max="10762" width="12.7109375" style="35" customWidth="1"/>
    <col min="10763" max="10763" width="17.7109375" style="35" customWidth="1"/>
    <col min="10764" max="10764" width="16.7109375" style="35" customWidth="1"/>
    <col min="10765" max="10765" width="29.7109375" style="35" customWidth="1"/>
    <col min="10766" max="10766" width="24.7109375" style="35" customWidth="1"/>
    <col min="10767" max="10767" width="19.42578125" style="35" customWidth="1"/>
    <col min="10768" max="10768" width="8.5703125" style="35"/>
    <col min="10769" max="10769" width="12" style="35" customWidth="1"/>
    <col min="10770" max="10770" width="11.42578125" style="35" customWidth="1"/>
    <col min="10771" max="10772" width="12" style="35" customWidth="1"/>
    <col min="10773" max="11008" width="8.5703125" style="35"/>
    <col min="11009" max="11009" width="20" style="35" customWidth="1"/>
    <col min="11010" max="11010" width="18.28515625" style="35" customWidth="1"/>
    <col min="11011" max="11011" width="15.28515625" style="35" customWidth="1"/>
    <col min="11012" max="11012" width="17.7109375" style="35" customWidth="1"/>
    <col min="11013" max="11013" width="14.28515625" style="35" bestFit="1" customWidth="1"/>
    <col min="11014" max="11014" width="12.7109375" style="35" customWidth="1"/>
    <col min="11015" max="11015" width="18.28515625" style="35" customWidth="1"/>
    <col min="11016" max="11016" width="24.5703125" style="35" customWidth="1"/>
    <col min="11017" max="11017" width="11.7109375" style="35" customWidth="1"/>
    <col min="11018" max="11018" width="12.7109375" style="35" customWidth="1"/>
    <col min="11019" max="11019" width="17.7109375" style="35" customWidth="1"/>
    <col min="11020" max="11020" width="16.7109375" style="35" customWidth="1"/>
    <col min="11021" max="11021" width="29.7109375" style="35" customWidth="1"/>
    <col min="11022" max="11022" width="24.7109375" style="35" customWidth="1"/>
    <col min="11023" max="11023" width="19.42578125" style="35" customWidth="1"/>
    <col min="11024" max="11024" width="8.5703125" style="35"/>
    <col min="11025" max="11025" width="12" style="35" customWidth="1"/>
    <col min="11026" max="11026" width="11.42578125" style="35" customWidth="1"/>
    <col min="11027" max="11028" width="12" style="35" customWidth="1"/>
    <col min="11029" max="11264" width="8.5703125" style="35"/>
    <col min="11265" max="11265" width="20" style="35" customWidth="1"/>
    <col min="11266" max="11266" width="18.28515625" style="35" customWidth="1"/>
    <col min="11267" max="11267" width="15.28515625" style="35" customWidth="1"/>
    <col min="11268" max="11268" width="17.7109375" style="35" customWidth="1"/>
    <col min="11269" max="11269" width="14.28515625" style="35" bestFit="1" customWidth="1"/>
    <col min="11270" max="11270" width="12.7109375" style="35" customWidth="1"/>
    <col min="11271" max="11271" width="18.28515625" style="35" customWidth="1"/>
    <col min="11272" max="11272" width="24.5703125" style="35" customWidth="1"/>
    <col min="11273" max="11273" width="11.7109375" style="35" customWidth="1"/>
    <col min="11274" max="11274" width="12.7109375" style="35" customWidth="1"/>
    <col min="11275" max="11275" width="17.7109375" style="35" customWidth="1"/>
    <col min="11276" max="11276" width="16.7109375" style="35" customWidth="1"/>
    <col min="11277" max="11277" width="29.7109375" style="35" customWidth="1"/>
    <col min="11278" max="11278" width="24.7109375" style="35" customWidth="1"/>
    <col min="11279" max="11279" width="19.42578125" style="35" customWidth="1"/>
    <col min="11280" max="11280" width="8.5703125" style="35"/>
    <col min="11281" max="11281" width="12" style="35" customWidth="1"/>
    <col min="11282" max="11282" width="11.42578125" style="35" customWidth="1"/>
    <col min="11283" max="11284" width="12" style="35" customWidth="1"/>
    <col min="11285" max="11520" width="8.5703125" style="35"/>
    <col min="11521" max="11521" width="20" style="35" customWidth="1"/>
    <col min="11522" max="11522" width="18.28515625" style="35" customWidth="1"/>
    <col min="11523" max="11523" width="15.28515625" style="35" customWidth="1"/>
    <col min="11524" max="11524" width="17.7109375" style="35" customWidth="1"/>
    <col min="11525" max="11525" width="14.28515625" style="35" bestFit="1" customWidth="1"/>
    <col min="11526" max="11526" width="12.7109375" style="35" customWidth="1"/>
    <col min="11527" max="11527" width="18.28515625" style="35" customWidth="1"/>
    <col min="11528" max="11528" width="24.5703125" style="35" customWidth="1"/>
    <col min="11529" max="11529" width="11.7109375" style="35" customWidth="1"/>
    <col min="11530" max="11530" width="12.7109375" style="35" customWidth="1"/>
    <col min="11531" max="11531" width="17.7109375" style="35" customWidth="1"/>
    <col min="11532" max="11532" width="16.7109375" style="35" customWidth="1"/>
    <col min="11533" max="11533" width="29.7109375" style="35" customWidth="1"/>
    <col min="11534" max="11534" width="24.7109375" style="35" customWidth="1"/>
    <col min="11535" max="11535" width="19.42578125" style="35" customWidth="1"/>
    <col min="11536" max="11536" width="8.5703125" style="35"/>
    <col min="11537" max="11537" width="12" style="35" customWidth="1"/>
    <col min="11538" max="11538" width="11.42578125" style="35" customWidth="1"/>
    <col min="11539" max="11540" width="12" style="35" customWidth="1"/>
    <col min="11541" max="11776" width="8.5703125" style="35"/>
    <col min="11777" max="11777" width="20" style="35" customWidth="1"/>
    <col min="11778" max="11778" width="18.28515625" style="35" customWidth="1"/>
    <col min="11779" max="11779" width="15.28515625" style="35" customWidth="1"/>
    <col min="11780" max="11780" width="17.7109375" style="35" customWidth="1"/>
    <col min="11781" max="11781" width="14.28515625" style="35" bestFit="1" customWidth="1"/>
    <col min="11782" max="11782" width="12.7109375" style="35" customWidth="1"/>
    <col min="11783" max="11783" width="18.28515625" style="35" customWidth="1"/>
    <col min="11784" max="11784" width="24.5703125" style="35" customWidth="1"/>
    <col min="11785" max="11785" width="11.7109375" style="35" customWidth="1"/>
    <col min="11786" max="11786" width="12.7109375" style="35" customWidth="1"/>
    <col min="11787" max="11787" width="17.7109375" style="35" customWidth="1"/>
    <col min="11788" max="11788" width="16.7109375" style="35" customWidth="1"/>
    <col min="11789" max="11789" width="29.7109375" style="35" customWidth="1"/>
    <col min="11790" max="11790" width="24.7109375" style="35" customWidth="1"/>
    <col min="11791" max="11791" width="19.42578125" style="35" customWidth="1"/>
    <col min="11792" max="11792" width="8.5703125" style="35"/>
    <col min="11793" max="11793" width="12" style="35" customWidth="1"/>
    <col min="11794" max="11794" width="11.42578125" style="35" customWidth="1"/>
    <col min="11795" max="11796" width="12" style="35" customWidth="1"/>
    <col min="11797" max="12032" width="8.5703125" style="35"/>
    <col min="12033" max="12033" width="20" style="35" customWidth="1"/>
    <col min="12034" max="12034" width="18.28515625" style="35" customWidth="1"/>
    <col min="12035" max="12035" width="15.28515625" style="35" customWidth="1"/>
    <col min="12036" max="12036" width="17.7109375" style="35" customWidth="1"/>
    <col min="12037" max="12037" width="14.28515625" style="35" bestFit="1" customWidth="1"/>
    <col min="12038" max="12038" width="12.7109375" style="35" customWidth="1"/>
    <col min="12039" max="12039" width="18.28515625" style="35" customWidth="1"/>
    <col min="12040" max="12040" width="24.5703125" style="35" customWidth="1"/>
    <col min="12041" max="12041" width="11.7109375" style="35" customWidth="1"/>
    <col min="12042" max="12042" width="12.7109375" style="35" customWidth="1"/>
    <col min="12043" max="12043" width="17.7109375" style="35" customWidth="1"/>
    <col min="12044" max="12044" width="16.7109375" style="35" customWidth="1"/>
    <col min="12045" max="12045" width="29.7109375" style="35" customWidth="1"/>
    <col min="12046" max="12046" width="24.7109375" style="35" customWidth="1"/>
    <col min="12047" max="12047" width="19.42578125" style="35" customWidth="1"/>
    <col min="12048" max="12048" width="8.5703125" style="35"/>
    <col min="12049" max="12049" width="12" style="35" customWidth="1"/>
    <col min="12050" max="12050" width="11.42578125" style="35" customWidth="1"/>
    <col min="12051" max="12052" width="12" style="35" customWidth="1"/>
    <col min="12053" max="12288" width="8.5703125" style="35"/>
    <col min="12289" max="12289" width="20" style="35" customWidth="1"/>
    <col min="12290" max="12290" width="18.28515625" style="35" customWidth="1"/>
    <col min="12291" max="12291" width="15.28515625" style="35" customWidth="1"/>
    <col min="12292" max="12292" width="17.7109375" style="35" customWidth="1"/>
    <col min="12293" max="12293" width="14.28515625" style="35" bestFit="1" customWidth="1"/>
    <col min="12294" max="12294" width="12.7109375" style="35" customWidth="1"/>
    <col min="12295" max="12295" width="18.28515625" style="35" customWidth="1"/>
    <col min="12296" max="12296" width="24.5703125" style="35" customWidth="1"/>
    <col min="12297" max="12297" width="11.7109375" style="35" customWidth="1"/>
    <col min="12298" max="12298" width="12.7109375" style="35" customWidth="1"/>
    <col min="12299" max="12299" width="17.7109375" style="35" customWidth="1"/>
    <col min="12300" max="12300" width="16.7109375" style="35" customWidth="1"/>
    <col min="12301" max="12301" width="29.7109375" style="35" customWidth="1"/>
    <col min="12302" max="12302" width="24.7109375" style="35" customWidth="1"/>
    <col min="12303" max="12303" width="19.42578125" style="35" customWidth="1"/>
    <col min="12304" max="12304" width="8.5703125" style="35"/>
    <col min="12305" max="12305" width="12" style="35" customWidth="1"/>
    <col min="12306" max="12306" width="11.42578125" style="35" customWidth="1"/>
    <col min="12307" max="12308" width="12" style="35" customWidth="1"/>
    <col min="12309" max="12544" width="8.5703125" style="35"/>
    <col min="12545" max="12545" width="20" style="35" customWidth="1"/>
    <col min="12546" max="12546" width="18.28515625" style="35" customWidth="1"/>
    <col min="12547" max="12547" width="15.28515625" style="35" customWidth="1"/>
    <col min="12548" max="12548" width="17.7109375" style="35" customWidth="1"/>
    <col min="12549" max="12549" width="14.28515625" style="35" bestFit="1" customWidth="1"/>
    <col min="12550" max="12550" width="12.7109375" style="35" customWidth="1"/>
    <col min="12551" max="12551" width="18.28515625" style="35" customWidth="1"/>
    <col min="12552" max="12552" width="24.5703125" style="35" customWidth="1"/>
    <col min="12553" max="12553" width="11.7109375" style="35" customWidth="1"/>
    <col min="12554" max="12554" width="12.7109375" style="35" customWidth="1"/>
    <col min="12555" max="12555" width="17.7109375" style="35" customWidth="1"/>
    <col min="12556" max="12556" width="16.7109375" style="35" customWidth="1"/>
    <col min="12557" max="12557" width="29.7109375" style="35" customWidth="1"/>
    <col min="12558" max="12558" width="24.7109375" style="35" customWidth="1"/>
    <col min="12559" max="12559" width="19.42578125" style="35" customWidth="1"/>
    <col min="12560" max="12560" width="8.5703125" style="35"/>
    <col min="12561" max="12561" width="12" style="35" customWidth="1"/>
    <col min="12562" max="12562" width="11.42578125" style="35" customWidth="1"/>
    <col min="12563" max="12564" width="12" style="35" customWidth="1"/>
    <col min="12565" max="12800" width="8.5703125" style="35"/>
    <col min="12801" max="12801" width="20" style="35" customWidth="1"/>
    <col min="12802" max="12802" width="18.28515625" style="35" customWidth="1"/>
    <col min="12803" max="12803" width="15.28515625" style="35" customWidth="1"/>
    <col min="12804" max="12804" width="17.7109375" style="35" customWidth="1"/>
    <col min="12805" max="12805" width="14.28515625" style="35" bestFit="1" customWidth="1"/>
    <col min="12806" max="12806" width="12.7109375" style="35" customWidth="1"/>
    <col min="12807" max="12807" width="18.28515625" style="35" customWidth="1"/>
    <col min="12808" max="12808" width="24.5703125" style="35" customWidth="1"/>
    <col min="12809" max="12809" width="11.7109375" style="35" customWidth="1"/>
    <col min="12810" max="12810" width="12.7109375" style="35" customWidth="1"/>
    <col min="12811" max="12811" width="17.7109375" style="35" customWidth="1"/>
    <col min="12812" max="12812" width="16.7109375" style="35" customWidth="1"/>
    <col min="12813" max="12813" width="29.7109375" style="35" customWidth="1"/>
    <col min="12814" max="12814" width="24.7109375" style="35" customWidth="1"/>
    <col min="12815" max="12815" width="19.42578125" style="35" customWidth="1"/>
    <col min="12816" max="12816" width="8.5703125" style="35"/>
    <col min="12817" max="12817" width="12" style="35" customWidth="1"/>
    <col min="12818" max="12818" width="11.42578125" style="35" customWidth="1"/>
    <col min="12819" max="12820" width="12" style="35" customWidth="1"/>
    <col min="12821" max="13056" width="8.5703125" style="35"/>
    <col min="13057" max="13057" width="20" style="35" customWidth="1"/>
    <col min="13058" max="13058" width="18.28515625" style="35" customWidth="1"/>
    <col min="13059" max="13059" width="15.28515625" style="35" customWidth="1"/>
    <col min="13060" max="13060" width="17.7109375" style="35" customWidth="1"/>
    <col min="13061" max="13061" width="14.28515625" style="35" bestFit="1" customWidth="1"/>
    <col min="13062" max="13062" width="12.7109375" style="35" customWidth="1"/>
    <col min="13063" max="13063" width="18.28515625" style="35" customWidth="1"/>
    <col min="13064" max="13064" width="24.5703125" style="35" customWidth="1"/>
    <col min="13065" max="13065" width="11.7109375" style="35" customWidth="1"/>
    <col min="13066" max="13066" width="12.7109375" style="35" customWidth="1"/>
    <col min="13067" max="13067" width="17.7109375" style="35" customWidth="1"/>
    <col min="13068" max="13068" width="16.7109375" style="35" customWidth="1"/>
    <col min="13069" max="13069" width="29.7109375" style="35" customWidth="1"/>
    <col min="13070" max="13070" width="24.7109375" style="35" customWidth="1"/>
    <col min="13071" max="13071" width="19.42578125" style="35" customWidth="1"/>
    <col min="13072" max="13072" width="8.5703125" style="35"/>
    <col min="13073" max="13073" width="12" style="35" customWidth="1"/>
    <col min="13074" max="13074" width="11.42578125" style="35" customWidth="1"/>
    <col min="13075" max="13076" width="12" style="35" customWidth="1"/>
    <col min="13077" max="13312" width="8.5703125" style="35"/>
    <col min="13313" max="13313" width="20" style="35" customWidth="1"/>
    <col min="13314" max="13314" width="18.28515625" style="35" customWidth="1"/>
    <col min="13315" max="13315" width="15.28515625" style="35" customWidth="1"/>
    <col min="13316" max="13316" width="17.7109375" style="35" customWidth="1"/>
    <col min="13317" max="13317" width="14.28515625" style="35" bestFit="1" customWidth="1"/>
    <col min="13318" max="13318" width="12.7109375" style="35" customWidth="1"/>
    <col min="13319" max="13319" width="18.28515625" style="35" customWidth="1"/>
    <col min="13320" max="13320" width="24.5703125" style="35" customWidth="1"/>
    <col min="13321" max="13321" width="11.7109375" style="35" customWidth="1"/>
    <col min="13322" max="13322" width="12.7109375" style="35" customWidth="1"/>
    <col min="13323" max="13323" width="17.7109375" style="35" customWidth="1"/>
    <col min="13324" max="13324" width="16.7109375" style="35" customWidth="1"/>
    <col min="13325" max="13325" width="29.7109375" style="35" customWidth="1"/>
    <col min="13326" max="13326" width="24.7109375" style="35" customWidth="1"/>
    <col min="13327" max="13327" width="19.42578125" style="35" customWidth="1"/>
    <col min="13328" max="13328" width="8.5703125" style="35"/>
    <col min="13329" max="13329" width="12" style="35" customWidth="1"/>
    <col min="13330" max="13330" width="11.42578125" style="35" customWidth="1"/>
    <col min="13331" max="13332" width="12" style="35" customWidth="1"/>
    <col min="13333" max="13568" width="8.5703125" style="35"/>
    <col min="13569" max="13569" width="20" style="35" customWidth="1"/>
    <col min="13570" max="13570" width="18.28515625" style="35" customWidth="1"/>
    <col min="13571" max="13571" width="15.28515625" style="35" customWidth="1"/>
    <col min="13572" max="13572" width="17.7109375" style="35" customWidth="1"/>
    <col min="13573" max="13573" width="14.28515625" style="35" bestFit="1" customWidth="1"/>
    <col min="13574" max="13574" width="12.7109375" style="35" customWidth="1"/>
    <col min="13575" max="13575" width="18.28515625" style="35" customWidth="1"/>
    <col min="13576" max="13576" width="24.5703125" style="35" customWidth="1"/>
    <col min="13577" max="13577" width="11.7109375" style="35" customWidth="1"/>
    <col min="13578" max="13578" width="12.7109375" style="35" customWidth="1"/>
    <col min="13579" max="13579" width="17.7109375" style="35" customWidth="1"/>
    <col min="13580" max="13580" width="16.7109375" style="35" customWidth="1"/>
    <col min="13581" max="13581" width="29.7109375" style="35" customWidth="1"/>
    <col min="13582" max="13582" width="24.7109375" style="35" customWidth="1"/>
    <col min="13583" max="13583" width="19.42578125" style="35" customWidth="1"/>
    <col min="13584" max="13584" width="8.5703125" style="35"/>
    <col min="13585" max="13585" width="12" style="35" customWidth="1"/>
    <col min="13586" max="13586" width="11.42578125" style="35" customWidth="1"/>
    <col min="13587" max="13588" width="12" style="35" customWidth="1"/>
    <col min="13589" max="13824" width="8.5703125" style="35"/>
    <col min="13825" max="13825" width="20" style="35" customWidth="1"/>
    <col min="13826" max="13826" width="18.28515625" style="35" customWidth="1"/>
    <col min="13827" max="13827" width="15.28515625" style="35" customWidth="1"/>
    <col min="13828" max="13828" width="17.7109375" style="35" customWidth="1"/>
    <col min="13829" max="13829" width="14.28515625" style="35" bestFit="1" customWidth="1"/>
    <col min="13830" max="13830" width="12.7109375" style="35" customWidth="1"/>
    <col min="13831" max="13831" width="18.28515625" style="35" customWidth="1"/>
    <col min="13832" max="13832" width="24.5703125" style="35" customWidth="1"/>
    <col min="13833" max="13833" width="11.7109375" style="35" customWidth="1"/>
    <col min="13834" max="13834" width="12.7109375" style="35" customWidth="1"/>
    <col min="13835" max="13835" width="17.7109375" style="35" customWidth="1"/>
    <col min="13836" max="13836" width="16.7109375" style="35" customWidth="1"/>
    <col min="13837" max="13837" width="29.7109375" style="35" customWidth="1"/>
    <col min="13838" max="13838" width="24.7109375" style="35" customWidth="1"/>
    <col min="13839" max="13839" width="19.42578125" style="35" customWidth="1"/>
    <col min="13840" max="13840" width="8.5703125" style="35"/>
    <col min="13841" max="13841" width="12" style="35" customWidth="1"/>
    <col min="13842" max="13842" width="11.42578125" style="35" customWidth="1"/>
    <col min="13843" max="13844" width="12" style="35" customWidth="1"/>
    <col min="13845" max="14080" width="8.5703125" style="35"/>
    <col min="14081" max="14081" width="20" style="35" customWidth="1"/>
    <col min="14082" max="14082" width="18.28515625" style="35" customWidth="1"/>
    <col min="14083" max="14083" width="15.28515625" style="35" customWidth="1"/>
    <col min="14084" max="14084" width="17.7109375" style="35" customWidth="1"/>
    <col min="14085" max="14085" width="14.28515625" style="35" bestFit="1" customWidth="1"/>
    <col min="14086" max="14086" width="12.7109375" style="35" customWidth="1"/>
    <col min="14087" max="14087" width="18.28515625" style="35" customWidth="1"/>
    <col min="14088" max="14088" width="24.5703125" style="35" customWidth="1"/>
    <col min="14089" max="14089" width="11.7109375" style="35" customWidth="1"/>
    <col min="14090" max="14090" width="12.7109375" style="35" customWidth="1"/>
    <col min="14091" max="14091" width="17.7109375" style="35" customWidth="1"/>
    <col min="14092" max="14092" width="16.7109375" style="35" customWidth="1"/>
    <col min="14093" max="14093" width="29.7109375" style="35" customWidth="1"/>
    <col min="14094" max="14094" width="24.7109375" style="35" customWidth="1"/>
    <col min="14095" max="14095" width="19.42578125" style="35" customWidth="1"/>
    <col min="14096" max="14096" width="8.5703125" style="35"/>
    <col min="14097" max="14097" width="12" style="35" customWidth="1"/>
    <col min="14098" max="14098" width="11.42578125" style="35" customWidth="1"/>
    <col min="14099" max="14100" width="12" style="35" customWidth="1"/>
    <col min="14101" max="14336" width="8.5703125" style="35"/>
    <col min="14337" max="14337" width="20" style="35" customWidth="1"/>
    <col min="14338" max="14338" width="18.28515625" style="35" customWidth="1"/>
    <col min="14339" max="14339" width="15.28515625" style="35" customWidth="1"/>
    <col min="14340" max="14340" width="17.7109375" style="35" customWidth="1"/>
    <col min="14341" max="14341" width="14.28515625" style="35" bestFit="1" customWidth="1"/>
    <col min="14342" max="14342" width="12.7109375" style="35" customWidth="1"/>
    <col min="14343" max="14343" width="18.28515625" style="35" customWidth="1"/>
    <col min="14344" max="14344" width="24.5703125" style="35" customWidth="1"/>
    <col min="14345" max="14345" width="11.7109375" style="35" customWidth="1"/>
    <col min="14346" max="14346" width="12.7109375" style="35" customWidth="1"/>
    <col min="14347" max="14347" width="17.7109375" style="35" customWidth="1"/>
    <col min="14348" max="14348" width="16.7109375" style="35" customWidth="1"/>
    <col min="14349" max="14349" width="29.7109375" style="35" customWidth="1"/>
    <col min="14350" max="14350" width="24.7109375" style="35" customWidth="1"/>
    <col min="14351" max="14351" width="19.42578125" style="35" customWidth="1"/>
    <col min="14352" max="14352" width="8.5703125" style="35"/>
    <col min="14353" max="14353" width="12" style="35" customWidth="1"/>
    <col min="14354" max="14354" width="11.42578125" style="35" customWidth="1"/>
    <col min="14355" max="14356" width="12" style="35" customWidth="1"/>
    <col min="14357" max="14592" width="8.5703125" style="35"/>
    <col min="14593" max="14593" width="20" style="35" customWidth="1"/>
    <col min="14594" max="14594" width="18.28515625" style="35" customWidth="1"/>
    <col min="14595" max="14595" width="15.28515625" style="35" customWidth="1"/>
    <col min="14596" max="14596" width="17.7109375" style="35" customWidth="1"/>
    <col min="14597" max="14597" width="14.28515625" style="35" bestFit="1" customWidth="1"/>
    <col min="14598" max="14598" width="12.7109375" style="35" customWidth="1"/>
    <col min="14599" max="14599" width="18.28515625" style="35" customWidth="1"/>
    <col min="14600" max="14600" width="24.5703125" style="35" customWidth="1"/>
    <col min="14601" max="14601" width="11.7109375" style="35" customWidth="1"/>
    <col min="14602" max="14602" width="12.7109375" style="35" customWidth="1"/>
    <col min="14603" max="14603" width="17.7109375" style="35" customWidth="1"/>
    <col min="14604" max="14604" width="16.7109375" style="35" customWidth="1"/>
    <col min="14605" max="14605" width="29.7109375" style="35" customWidth="1"/>
    <col min="14606" max="14606" width="24.7109375" style="35" customWidth="1"/>
    <col min="14607" max="14607" width="19.42578125" style="35" customWidth="1"/>
    <col min="14608" max="14608" width="8.5703125" style="35"/>
    <col min="14609" max="14609" width="12" style="35" customWidth="1"/>
    <col min="14610" max="14610" width="11.42578125" style="35" customWidth="1"/>
    <col min="14611" max="14612" width="12" style="35" customWidth="1"/>
    <col min="14613" max="14848" width="8.5703125" style="35"/>
    <col min="14849" max="14849" width="20" style="35" customWidth="1"/>
    <col min="14850" max="14850" width="18.28515625" style="35" customWidth="1"/>
    <col min="14851" max="14851" width="15.28515625" style="35" customWidth="1"/>
    <col min="14852" max="14852" width="17.7109375" style="35" customWidth="1"/>
    <col min="14853" max="14853" width="14.28515625" style="35" bestFit="1" customWidth="1"/>
    <col min="14854" max="14854" width="12.7109375" style="35" customWidth="1"/>
    <col min="14855" max="14855" width="18.28515625" style="35" customWidth="1"/>
    <col min="14856" max="14856" width="24.5703125" style="35" customWidth="1"/>
    <col min="14857" max="14857" width="11.7109375" style="35" customWidth="1"/>
    <col min="14858" max="14858" width="12.7109375" style="35" customWidth="1"/>
    <col min="14859" max="14859" width="17.7109375" style="35" customWidth="1"/>
    <col min="14860" max="14860" width="16.7109375" style="35" customWidth="1"/>
    <col min="14861" max="14861" width="29.7109375" style="35" customWidth="1"/>
    <col min="14862" max="14862" width="24.7109375" style="35" customWidth="1"/>
    <col min="14863" max="14863" width="19.42578125" style="35" customWidth="1"/>
    <col min="14864" max="14864" width="8.5703125" style="35"/>
    <col min="14865" max="14865" width="12" style="35" customWidth="1"/>
    <col min="14866" max="14866" width="11.42578125" style="35" customWidth="1"/>
    <col min="14867" max="14868" width="12" style="35" customWidth="1"/>
    <col min="14869" max="15104" width="8.5703125" style="35"/>
    <col min="15105" max="15105" width="20" style="35" customWidth="1"/>
    <col min="15106" max="15106" width="18.28515625" style="35" customWidth="1"/>
    <col min="15107" max="15107" width="15.28515625" style="35" customWidth="1"/>
    <col min="15108" max="15108" width="17.7109375" style="35" customWidth="1"/>
    <col min="15109" max="15109" width="14.28515625" style="35" bestFit="1" customWidth="1"/>
    <col min="15110" max="15110" width="12.7109375" style="35" customWidth="1"/>
    <col min="15111" max="15111" width="18.28515625" style="35" customWidth="1"/>
    <col min="15112" max="15112" width="24.5703125" style="35" customWidth="1"/>
    <col min="15113" max="15113" width="11.7109375" style="35" customWidth="1"/>
    <col min="15114" max="15114" width="12.7109375" style="35" customWidth="1"/>
    <col min="15115" max="15115" width="17.7109375" style="35" customWidth="1"/>
    <col min="15116" max="15116" width="16.7109375" style="35" customWidth="1"/>
    <col min="15117" max="15117" width="29.7109375" style="35" customWidth="1"/>
    <col min="15118" max="15118" width="24.7109375" style="35" customWidth="1"/>
    <col min="15119" max="15119" width="19.42578125" style="35" customWidth="1"/>
    <col min="15120" max="15120" width="8.5703125" style="35"/>
    <col min="15121" max="15121" width="12" style="35" customWidth="1"/>
    <col min="15122" max="15122" width="11.42578125" style="35" customWidth="1"/>
    <col min="15123" max="15124" width="12" style="35" customWidth="1"/>
    <col min="15125" max="15360" width="8.5703125" style="35"/>
    <col min="15361" max="15361" width="20" style="35" customWidth="1"/>
    <col min="15362" max="15362" width="18.28515625" style="35" customWidth="1"/>
    <col min="15363" max="15363" width="15.28515625" style="35" customWidth="1"/>
    <col min="15364" max="15364" width="17.7109375" style="35" customWidth="1"/>
    <col min="15365" max="15365" width="14.28515625" style="35" bestFit="1" customWidth="1"/>
    <col min="15366" max="15366" width="12.7109375" style="35" customWidth="1"/>
    <col min="15367" max="15367" width="18.28515625" style="35" customWidth="1"/>
    <col min="15368" max="15368" width="24.5703125" style="35" customWidth="1"/>
    <col min="15369" max="15369" width="11.7109375" style="35" customWidth="1"/>
    <col min="15370" max="15370" width="12.7109375" style="35" customWidth="1"/>
    <col min="15371" max="15371" width="17.7109375" style="35" customWidth="1"/>
    <col min="15372" max="15372" width="16.7109375" style="35" customWidth="1"/>
    <col min="15373" max="15373" width="29.7109375" style="35" customWidth="1"/>
    <col min="15374" max="15374" width="24.7109375" style="35" customWidth="1"/>
    <col min="15375" max="15375" width="19.42578125" style="35" customWidth="1"/>
    <col min="15376" max="15376" width="8.5703125" style="35"/>
    <col min="15377" max="15377" width="12" style="35" customWidth="1"/>
    <col min="15378" max="15378" width="11.42578125" style="35" customWidth="1"/>
    <col min="15379" max="15380" width="12" style="35" customWidth="1"/>
    <col min="15381" max="15616" width="8.5703125" style="35"/>
    <col min="15617" max="15617" width="20" style="35" customWidth="1"/>
    <col min="15618" max="15618" width="18.28515625" style="35" customWidth="1"/>
    <col min="15619" max="15619" width="15.28515625" style="35" customWidth="1"/>
    <col min="15620" max="15620" width="17.7109375" style="35" customWidth="1"/>
    <col min="15621" max="15621" width="14.28515625" style="35" bestFit="1" customWidth="1"/>
    <col min="15622" max="15622" width="12.7109375" style="35" customWidth="1"/>
    <col min="15623" max="15623" width="18.28515625" style="35" customWidth="1"/>
    <col min="15624" max="15624" width="24.5703125" style="35" customWidth="1"/>
    <col min="15625" max="15625" width="11.7109375" style="35" customWidth="1"/>
    <col min="15626" max="15626" width="12.7109375" style="35" customWidth="1"/>
    <col min="15627" max="15627" width="17.7109375" style="35" customWidth="1"/>
    <col min="15628" max="15628" width="16.7109375" style="35" customWidth="1"/>
    <col min="15629" max="15629" width="29.7109375" style="35" customWidth="1"/>
    <col min="15630" max="15630" width="24.7109375" style="35" customWidth="1"/>
    <col min="15631" max="15631" width="19.42578125" style="35" customWidth="1"/>
    <col min="15632" max="15632" width="8.5703125" style="35"/>
    <col min="15633" max="15633" width="12" style="35" customWidth="1"/>
    <col min="15634" max="15634" width="11.42578125" style="35" customWidth="1"/>
    <col min="15635" max="15636" width="12" style="35" customWidth="1"/>
    <col min="15637" max="15872" width="8.5703125" style="35"/>
    <col min="15873" max="15873" width="20" style="35" customWidth="1"/>
    <col min="15874" max="15874" width="18.28515625" style="35" customWidth="1"/>
    <col min="15875" max="15875" width="15.28515625" style="35" customWidth="1"/>
    <col min="15876" max="15876" width="17.7109375" style="35" customWidth="1"/>
    <col min="15877" max="15877" width="14.28515625" style="35" bestFit="1" customWidth="1"/>
    <col min="15878" max="15878" width="12.7109375" style="35" customWidth="1"/>
    <col min="15879" max="15879" width="18.28515625" style="35" customWidth="1"/>
    <col min="15880" max="15880" width="24.5703125" style="35" customWidth="1"/>
    <col min="15881" max="15881" width="11.7109375" style="35" customWidth="1"/>
    <col min="15882" max="15882" width="12.7109375" style="35" customWidth="1"/>
    <col min="15883" max="15883" width="17.7109375" style="35" customWidth="1"/>
    <col min="15884" max="15884" width="16.7109375" style="35" customWidth="1"/>
    <col min="15885" max="15885" width="29.7109375" style="35" customWidth="1"/>
    <col min="15886" max="15886" width="24.7109375" style="35" customWidth="1"/>
    <col min="15887" max="15887" width="19.42578125" style="35" customWidth="1"/>
    <col min="15888" max="15888" width="8.5703125" style="35"/>
    <col min="15889" max="15889" width="12" style="35" customWidth="1"/>
    <col min="15890" max="15890" width="11.42578125" style="35" customWidth="1"/>
    <col min="15891" max="15892" width="12" style="35" customWidth="1"/>
    <col min="15893" max="16128" width="8.5703125" style="35"/>
    <col min="16129" max="16129" width="20" style="35" customWidth="1"/>
    <col min="16130" max="16130" width="18.28515625" style="35" customWidth="1"/>
    <col min="16131" max="16131" width="15.28515625" style="35" customWidth="1"/>
    <col min="16132" max="16132" width="17.7109375" style="35" customWidth="1"/>
    <col min="16133" max="16133" width="14.28515625" style="35" bestFit="1" customWidth="1"/>
    <col min="16134" max="16134" width="12.7109375" style="35" customWidth="1"/>
    <col min="16135" max="16135" width="18.28515625" style="35" customWidth="1"/>
    <col min="16136" max="16136" width="24.5703125" style="35" customWidth="1"/>
    <col min="16137" max="16137" width="11.7109375" style="35" customWidth="1"/>
    <col min="16138" max="16138" width="12.7109375" style="35" customWidth="1"/>
    <col min="16139" max="16139" width="17.7109375" style="35" customWidth="1"/>
    <col min="16140" max="16140" width="16.7109375" style="35" customWidth="1"/>
    <col min="16141" max="16141" width="29.7109375" style="35" customWidth="1"/>
    <col min="16142" max="16142" width="24.7109375" style="35" customWidth="1"/>
    <col min="16143" max="16143" width="19.42578125" style="35" customWidth="1"/>
    <col min="16144" max="16144" width="8.5703125" style="35"/>
    <col min="16145" max="16145" width="12" style="35" customWidth="1"/>
    <col min="16146" max="16146" width="11.42578125" style="35" customWidth="1"/>
    <col min="16147" max="16148" width="12" style="35" customWidth="1"/>
    <col min="16149" max="16384" width="8.5703125" style="35"/>
  </cols>
  <sheetData>
    <row r="1" spans="1:19" ht="72" customHeight="1" x14ac:dyDescent="0.3">
      <c r="A1" s="551" t="s">
        <v>0</v>
      </c>
      <c r="B1" s="552"/>
      <c r="C1" s="552"/>
      <c r="D1" s="37"/>
      <c r="E1" s="38"/>
      <c r="F1" s="39"/>
      <c r="G1" s="656" t="s">
        <v>1</v>
      </c>
      <c r="H1" s="657"/>
      <c r="I1" s="657"/>
      <c r="J1" s="657"/>
      <c r="K1" s="410"/>
      <c r="L1" s="363" t="s">
        <v>182</v>
      </c>
      <c r="M1" s="364" t="s">
        <v>294</v>
      </c>
      <c r="N1" s="357"/>
      <c r="O1" s="357"/>
      <c r="P1" s="365"/>
    </row>
    <row r="2" spans="1:19" ht="27.75" customHeight="1" x14ac:dyDescent="0.3">
      <c r="A2" s="556" t="s">
        <v>2</v>
      </c>
      <c r="B2" s="557"/>
      <c r="C2" s="557"/>
      <c r="D2" s="41"/>
      <c r="E2" s="36"/>
      <c r="F2" s="42"/>
      <c r="G2" s="658"/>
      <c r="H2" s="659"/>
      <c r="I2" s="659"/>
      <c r="J2" s="659"/>
      <c r="K2" s="411"/>
      <c r="L2" s="665">
        <f>+'Tab. 3.1  Cessati anno 2025'!K35</f>
        <v>0</v>
      </c>
      <c r="M2" s="667">
        <f>+'Tab. 3.1  Cessati anno 2025'!K36</f>
        <v>31621.119999999999</v>
      </c>
      <c r="N2" s="366"/>
      <c r="O2" s="366"/>
      <c r="P2" s="367"/>
    </row>
    <row r="3" spans="1:19" ht="27.75" customHeight="1" thickBot="1" x14ac:dyDescent="0.35">
      <c r="A3" s="558" t="s">
        <v>3</v>
      </c>
      <c r="B3" s="559" t="s">
        <v>4</v>
      </c>
      <c r="C3" s="559" t="s">
        <v>4</v>
      </c>
      <c r="D3" s="44"/>
      <c r="E3" s="45"/>
      <c r="F3" s="46"/>
      <c r="G3" s="660"/>
      <c r="H3" s="661"/>
      <c r="I3" s="661"/>
      <c r="J3" s="661"/>
      <c r="K3" s="412"/>
      <c r="L3" s="666"/>
      <c r="M3" s="668"/>
      <c r="N3" s="36"/>
      <c r="O3" s="36"/>
      <c r="P3" s="36"/>
    </row>
    <row r="4" spans="1:19" ht="16.5" customHeight="1" thickBot="1" x14ac:dyDescent="0.35">
      <c r="A4" s="47"/>
      <c r="B4" s="47"/>
      <c r="C4" s="47"/>
      <c r="D4" s="47"/>
      <c r="E4" s="47"/>
      <c r="F4" s="47"/>
      <c r="G4" s="47"/>
      <c r="H4" s="47"/>
      <c r="I4" s="47"/>
      <c r="J4" s="48"/>
      <c r="K4" s="48"/>
      <c r="L4" s="36"/>
      <c r="M4" s="36"/>
      <c r="N4" s="36"/>
      <c r="O4" s="36"/>
      <c r="P4" s="36"/>
    </row>
    <row r="5" spans="1:19" ht="30.75" customHeight="1" thickBot="1" x14ac:dyDescent="0.35">
      <c r="A5" s="536" t="s">
        <v>218</v>
      </c>
      <c r="B5" s="537"/>
      <c r="C5" s="537"/>
      <c r="D5" s="537"/>
      <c r="E5" s="549"/>
      <c r="F5" s="537"/>
      <c r="G5" s="537"/>
      <c r="H5" s="537"/>
      <c r="I5" s="537"/>
      <c r="J5" s="537"/>
      <c r="K5" s="537"/>
      <c r="L5" s="537"/>
      <c r="M5" s="537"/>
      <c r="N5" s="537"/>
      <c r="O5" s="537"/>
      <c r="P5" s="537"/>
      <c r="Q5" s="537"/>
      <c r="R5" s="537"/>
      <c r="S5" s="538"/>
    </row>
    <row r="6" spans="1:19" ht="172.5" customHeight="1" x14ac:dyDescent="0.3">
      <c r="A6" s="524" t="s">
        <v>5</v>
      </c>
      <c r="B6" s="50" t="s">
        <v>6</v>
      </c>
      <c r="C6" s="50" t="s">
        <v>195</v>
      </c>
      <c r="D6" s="405" t="s">
        <v>159</v>
      </c>
      <c r="E6" s="55"/>
      <c r="F6" s="50"/>
      <c r="G6" s="50" t="s">
        <v>25</v>
      </c>
      <c r="H6" s="50" t="s">
        <v>79</v>
      </c>
      <c r="I6" s="85" t="s">
        <v>26</v>
      </c>
      <c r="J6" s="368" t="s">
        <v>178</v>
      </c>
      <c r="K6" s="427" t="s">
        <v>256</v>
      </c>
      <c r="L6" s="369" t="s">
        <v>179</v>
      </c>
      <c r="M6" s="370" t="s">
        <v>219</v>
      </c>
      <c r="N6" s="371" t="s">
        <v>93</v>
      </c>
      <c r="O6" s="372" t="s">
        <v>39</v>
      </c>
      <c r="P6" s="35"/>
      <c r="Q6" s="91"/>
      <c r="S6" s="373" t="s">
        <v>175</v>
      </c>
    </row>
    <row r="7" spans="1:19" ht="18" customHeight="1" x14ac:dyDescent="0.3">
      <c r="A7" s="524"/>
      <c r="B7" s="52" t="s">
        <v>7</v>
      </c>
      <c r="C7" s="53">
        <v>63807.87</v>
      </c>
      <c r="D7" s="345">
        <f>49.08*13</f>
        <v>638.04</v>
      </c>
      <c r="E7" s="55"/>
      <c r="F7" s="346"/>
      <c r="G7" s="56">
        <f>+C7+D7</f>
        <v>64445.91</v>
      </c>
      <c r="H7" s="57">
        <f>G7*38.38%</f>
        <v>24734.340258000004</v>
      </c>
      <c r="I7" s="58">
        <f>+ROUND(+G7+H7,2)</f>
        <v>89180.25</v>
      </c>
      <c r="J7" s="374">
        <f>'Tab. 4 Vacanze di Organico 2026'!K7</f>
        <v>0</v>
      </c>
      <c r="K7" s="374">
        <f>+'Tab. 4 Vacanze di Organico 2026'!M7</f>
        <v>0</v>
      </c>
      <c r="L7" s="374">
        <f>'Tab. 4 Vacanze di Organico 2026'!O7</f>
        <v>0</v>
      </c>
      <c r="M7" s="374">
        <f>'Tab. 4 Vacanze di Organico 2026'!T7</f>
        <v>0</v>
      </c>
      <c r="N7" s="374">
        <f>+M7+J7+L7+K7</f>
        <v>0</v>
      </c>
      <c r="O7" s="375">
        <f>+ROUND(+(M7+J7+L7+K7)*I7,2)</f>
        <v>0</v>
      </c>
      <c r="P7" s="35"/>
      <c r="Q7" s="91"/>
      <c r="S7" s="376"/>
    </row>
    <row r="8" spans="1:19" ht="18" customHeight="1" x14ac:dyDescent="0.3">
      <c r="A8" s="524"/>
      <c r="B8" s="52" t="s">
        <v>8</v>
      </c>
      <c r="C8" s="53">
        <v>50005.77</v>
      </c>
      <c r="D8" s="406">
        <f>38.47*13</f>
        <v>500.11</v>
      </c>
      <c r="E8" s="55"/>
      <c r="F8" s="346"/>
      <c r="G8" s="56">
        <f>+C8+D8</f>
        <v>50505.88</v>
      </c>
      <c r="H8" s="57">
        <f>G8*38.38%</f>
        <v>19384.156744</v>
      </c>
      <c r="I8" s="58">
        <f>+ROUND(+G8+H8,2)</f>
        <v>69890.039999999994</v>
      </c>
      <c r="J8" s="374">
        <f>'Tab. 4 Vacanze di Organico 2026'!K8</f>
        <v>0</v>
      </c>
      <c r="K8" s="374">
        <f>+'Tab. 4 Vacanze di Organico 2026'!M8</f>
        <v>0</v>
      </c>
      <c r="L8" s="374">
        <f>'Tab. 4 Vacanze di Organico 2026'!O8</f>
        <v>0</v>
      </c>
      <c r="M8" s="374">
        <f>'Tab. 4 Vacanze di Organico 2026'!T8</f>
        <v>0</v>
      </c>
      <c r="N8" s="374">
        <f>+M8+J8+L8+K8</f>
        <v>0</v>
      </c>
      <c r="O8" s="375">
        <f>+ROUND(+(M8+J8+L8+K8)*I8,2)</f>
        <v>0</v>
      </c>
      <c r="P8" s="35"/>
      <c r="Q8" s="91"/>
      <c r="S8" s="376"/>
    </row>
    <row r="9" spans="1:19" ht="10.15" customHeight="1" x14ac:dyDescent="0.3">
      <c r="A9" s="62"/>
      <c r="B9" s="63"/>
      <c r="C9" s="99"/>
      <c r="D9" s="99"/>
      <c r="E9" s="99"/>
      <c r="F9" s="99"/>
      <c r="G9" s="99"/>
      <c r="H9" s="99"/>
      <c r="I9" s="99"/>
      <c r="J9" s="377"/>
      <c r="K9" s="377"/>
      <c r="L9" s="377"/>
      <c r="M9" s="377"/>
      <c r="N9" s="377"/>
      <c r="O9" s="99"/>
      <c r="P9" s="35"/>
      <c r="Q9" s="91"/>
      <c r="S9" s="378"/>
    </row>
    <row r="10" spans="1:19" ht="98.25" customHeight="1" x14ac:dyDescent="0.3">
      <c r="A10" s="414"/>
      <c r="C10" s="50" t="s">
        <v>273</v>
      </c>
      <c r="D10" s="50" t="s">
        <v>159</v>
      </c>
      <c r="E10" s="55"/>
      <c r="F10" s="50"/>
      <c r="G10" s="50" t="s">
        <v>32</v>
      </c>
      <c r="H10" s="50" t="s">
        <v>75</v>
      </c>
      <c r="I10" s="343" t="s">
        <v>26</v>
      </c>
      <c r="J10" s="368" t="s">
        <v>178</v>
      </c>
      <c r="K10" s="427" t="s">
        <v>256</v>
      </c>
      <c r="L10" s="369" t="s">
        <v>179</v>
      </c>
      <c r="M10" s="370" t="s">
        <v>219</v>
      </c>
      <c r="N10" s="371" t="s">
        <v>93</v>
      </c>
      <c r="O10" s="372" t="s">
        <v>39</v>
      </c>
      <c r="P10" s="35"/>
      <c r="Q10" s="449"/>
      <c r="S10" s="373" t="s">
        <v>175</v>
      </c>
    </row>
    <row r="11" spans="1:19" ht="24.7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374">
        <f>'Tab. 4 Vacanze di Organico 2026'!K10</f>
        <v>0</v>
      </c>
      <c r="K11" s="374">
        <f>+'Tab. 4 Vacanze di Organico 2026'!M10</f>
        <v>0</v>
      </c>
      <c r="L11" s="374">
        <f>'Tab. 4 Vacanze di Organico 2026'!O10</f>
        <v>0</v>
      </c>
      <c r="M11" s="374">
        <f>'Tab. 4 Vacanze di Organico 2026'!T10</f>
        <v>0</v>
      </c>
      <c r="N11" s="374">
        <f t="shared" ref="N11:N16" si="2">+M11+J11+L11+K11</f>
        <v>0</v>
      </c>
      <c r="O11" s="375">
        <f t="shared" ref="O11:O16" si="3">+ROUND(+(M11+J11+L11+K11)*I11,2)</f>
        <v>0</v>
      </c>
      <c r="P11" s="35"/>
      <c r="Q11" s="449"/>
      <c r="S11" s="376"/>
    </row>
    <row r="12" spans="1:19" ht="24.75" customHeight="1" x14ac:dyDescent="0.3">
      <c r="A12" s="524"/>
      <c r="B12" s="408" t="s">
        <v>262</v>
      </c>
      <c r="C12" s="53">
        <f>38588.32/12*13</f>
        <v>41804.013333333329</v>
      </c>
      <c r="D12" s="223">
        <f>32.16*13</f>
        <v>418.07999999999993</v>
      </c>
      <c r="E12" s="55"/>
      <c r="F12" s="66"/>
      <c r="G12" s="344">
        <f t="shared" si="0"/>
        <v>42222.093333333331</v>
      </c>
      <c r="H12" s="57">
        <f t="shared" ref="H12:H16" si="4">G12*38.38%</f>
        <v>16204.839421333334</v>
      </c>
      <c r="I12" s="347">
        <f t="shared" si="1"/>
        <v>58426.93</v>
      </c>
      <c r="J12" s="374">
        <f>'Tab. 4 Vacanze di Organico 2026'!K11</f>
        <v>0</v>
      </c>
      <c r="K12" s="374">
        <f>+'Tab. 4 Vacanze di Organico 2026'!M11</f>
        <v>0</v>
      </c>
      <c r="L12" s="374">
        <v>0</v>
      </c>
      <c r="M12" s="374">
        <f>'Tab. 4 Vacanze di Organico 2026'!T11</f>
        <v>0</v>
      </c>
      <c r="N12" s="374">
        <f t="shared" si="2"/>
        <v>0</v>
      </c>
      <c r="O12" s="375">
        <f t="shared" si="3"/>
        <v>0</v>
      </c>
      <c r="P12" s="35"/>
      <c r="Q12" s="449"/>
      <c r="S12" s="376"/>
    </row>
    <row r="13" spans="1:19" ht="24.75" customHeight="1" x14ac:dyDescent="0.3">
      <c r="A13" s="524"/>
      <c r="B13" s="408" t="s">
        <v>263</v>
      </c>
      <c r="C13" s="53">
        <f>36217.8/12*13</f>
        <v>39235.950000000004</v>
      </c>
      <c r="D13" s="223">
        <f>30.18*13</f>
        <v>392.34</v>
      </c>
      <c r="E13" s="55"/>
      <c r="F13" s="66"/>
      <c r="G13" s="344">
        <f t="shared" si="0"/>
        <v>39628.29</v>
      </c>
      <c r="H13" s="57">
        <f t="shared" si="4"/>
        <v>15209.337702000001</v>
      </c>
      <c r="I13" s="347">
        <f t="shared" si="1"/>
        <v>54837.63</v>
      </c>
      <c r="J13" s="374">
        <f>'Tab. 4 Vacanze di Organico 2026'!K12</f>
        <v>0</v>
      </c>
      <c r="K13" s="374">
        <f>+'Tab. 4 Vacanze di Organico 2026'!M12</f>
        <v>0</v>
      </c>
      <c r="L13" s="374">
        <f>'Tab. 4 Vacanze di Organico 2026'!O12</f>
        <v>0</v>
      </c>
      <c r="M13" s="374">
        <f>'Tab. 4 Vacanze di Organico 2026'!T12</f>
        <v>0</v>
      </c>
      <c r="N13" s="374">
        <f t="shared" si="2"/>
        <v>0</v>
      </c>
      <c r="O13" s="375">
        <f t="shared" si="3"/>
        <v>0</v>
      </c>
      <c r="P13" s="35"/>
      <c r="Q13" s="449"/>
      <c r="S13" s="376"/>
    </row>
    <row r="14" spans="1:19" ht="24.75" customHeight="1" x14ac:dyDescent="0.3">
      <c r="A14" s="524"/>
      <c r="B14" s="408" t="s">
        <v>264</v>
      </c>
      <c r="C14" s="53">
        <f>27626.32/12*13</f>
        <v>29928.513333333332</v>
      </c>
      <c r="D14" s="223">
        <f>23.02*13</f>
        <v>299.26</v>
      </c>
      <c r="E14" s="55"/>
      <c r="F14" s="66"/>
      <c r="G14" s="344">
        <f t="shared" si="0"/>
        <v>30227.773333333331</v>
      </c>
      <c r="H14" s="57">
        <f t="shared" si="4"/>
        <v>11601.419405333334</v>
      </c>
      <c r="I14" s="347">
        <f t="shared" si="1"/>
        <v>41829.19</v>
      </c>
      <c r="J14" s="374">
        <f>'Tab. 4 Vacanze di Organico 2026'!K13</f>
        <v>0</v>
      </c>
      <c r="K14" s="374">
        <f>+'Tab. 4 Vacanze di Organico 2026'!M13</f>
        <v>0</v>
      </c>
      <c r="L14" s="374">
        <f>'Tab. 4 Vacanze di Organico 2026'!O13</f>
        <v>0</v>
      </c>
      <c r="M14" s="374">
        <f>'Tab. 4 Vacanze di Organico 2026'!T13</f>
        <v>0</v>
      </c>
      <c r="N14" s="374">
        <f t="shared" si="2"/>
        <v>0</v>
      </c>
      <c r="O14" s="375">
        <f t="shared" si="3"/>
        <v>0</v>
      </c>
      <c r="P14" s="35"/>
      <c r="Q14" s="449"/>
      <c r="S14" s="376"/>
    </row>
    <row r="15" spans="1:19" ht="24.75" customHeight="1" x14ac:dyDescent="0.3">
      <c r="A15" s="524"/>
      <c r="B15" s="408" t="s">
        <v>265</v>
      </c>
      <c r="C15" s="53">
        <f>48525.22/12*13</f>
        <v>52568.988333333335</v>
      </c>
      <c r="D15" s="223">
        <f>40.44*13</f>
        <v>525.72</v>
      </c>
      <c r="E15" s="55"/>
      <c r="F15" s="66"/>
      <c r="G15" s="344">
        <f t="shared" si="0"/>
        <v>53094.708333333336</v>
      </c>
      <c r="H15" s="57">
        <f t="shared" si="4"/>
        <v>20377.749058333335</v>
      </c>
      <c r="I15" s="347">
        <f t="shared" si="1"/>
        <v>73472.460000000006</v>
      </c>
      <c r="J15" s="374">
        <f>'Tab. 4 Vacanze di Organico 2026'!K14</f>
        <v>0</v>
      </c>
      <c r="K15" s="374">
        <f>+'Tab. 4 Vacanze di Organico 2026'!M14</f>
        <v>0</v>
      </c>
      <c r="L15" s="374">
        <f>'Tab. 4 Vacanze di Organico 2026'!O14</f>
        <v>0</v>
      </c>
      <c r="M15" s="374">
        <f>'Tab. 4 Vacanze di Organico 2026'!T14</f>
        <v>0</v>
      </c>
      <c r="N15" s="374">
        <f t="shared" si="2"/>
        <v>0</v>
      </c>
      <c r="O15" s="375">
        <f t="shared" si="3"/>
        <v>0</v>
      </c>
      <c r="P15" s="35"/>
      <c r="Q15" s="449"/>
      <c r="S15" s="376"/>
    </row>
    <row r="16" spans="1:19" ht="24.75" customHeight="1" x14ac:dyDescent="0.3">
      <c r="A16" s="524"/>
      <c r="B16" s="408" t="s">
        <v>266</v>
      </c>
      <c r="C16" s="53">
        <f>42105.94/12*13</f>
        <v>45614.768333333333</v>
      </c>
      <c r="D16" s="223">
        <f>35.09*13</f>
        <v>456.17000000000007</v>
      </c>
      <c r="E16" s="55"/>
      <c r="F16" s="66"/>
      <c r="G16" s="344">
        <f t="shared" si="0"/>
        <v>46070.938333333332</v>
      </c>
      <c r="H16" s="57">
        <f t="shared" si="4"/>
        <v>17682.026132333332</v>
      </c>
      <c r="I16" s="347">
        <f t="shared" si="1"/>
        <v>63752.959999999999</v>
      </c>
      <c r="J16" s="374">
        <f>'Tab. 4 Vacanze di Organico 2026'!K15</f>
        <v>0</v>
      </c>
      <c r="K16" s="374">
        <f>+'Tab. 4 Vacanze di Organico 2026'!M15</f>
        <v>0</v>
      </c>
      <c r="L16" s="374">
        <f>'Tab. 4 Vacanze di Organico 2026'!O15</f>
        <v>0</v>
      </c>
      <c r="M16" s="374">
        <f>'Tab. 4 Vacanze di Organico 2026'!T15</f>
        <v>0</v>
      </c>
      <c r="N16" s="374">
        <f t="shared" si="2"/>
        <v>0</v>
      </c>
      <c r="O16" s="375">
        <f t="shared" si="3"/>
        <v>0</v>
      </c>
      <c r="P16" s="35"/>
      <c r="Q16" s="449"/>
      <c r="S16" s="376"/>
    </row>
    <row r="17" spans="1:19" ht="10.15" customHeight="1" x14ac:dyDescent="0.3">
      <c r="A17" s="62"/>
      <c r="B17" s="63"/>
      <c r="C17" s="99"/>
      <c r="D17" s="99"/>
      <c r="E17" s="99"/>
      <c r="F17" s="99"/>
      <c r="G17" s="99"/>
      <c r="H17" s="99"/>
      <c r="I17" s="99"/>
      <c r="J17" s="377"/>
      <c r="K17" s="377"/>
      <c r="L17" s="377"/>
      <c r="M17" s="377"/>
      <c r="N17" s="377"/>
      <c r="O17" s="99"/>
      <c r="P17" s="35"/>
      <c r="Q17" s="91"/>
      <c r="S17" s="378"/>
    </row>
    <row r="18" spans="1:19" ht="127.5" customHeight="1" x14ac:dyDescent="0.3">
      <c r="A18" s="523" t="s">
        <v>9</v>
      </c>
      <c r="B18" s="65"/>
      <c r="C18" s="50" t="s">
        <v>133</v>
      </c>
      <c r="D18" s="50" t="s">
        <v>159</v>
      </c>
      <c r="E18" s="50" t="s">
        <v>27</v>
      </c>
      <c r="F18" s="50" t="s">
        <v>28</v>
      </c>
      <c r="G18" s="50" t="s">
        <v>10</v>
      </c>
      <c r="H18" s="50" t="s">
        <v>29</v>
      </c>
      <c r="I18" s="343" t="s">
        <v>26</v>
      </c>
      <c r="J18" s="368" t="s">
        <v>178</v>
      </c>
      <c r="K18" s="427" t="s">
        <v>256</v>
      </c>
      <c r="L18" s="369" t="s">
        <v>179</v>
      </c>
      <c r="M18" s="370" t="s">
        <v>219</v>
      </c>
      <c r="N18" s="87" t="s">
        <v>93</v>
      </c>
      <c r="O18" s="87" t="s">
        <v>39</v>
      </c>
      <c r="P18" s="35"/>
      <c r="Q18" s="449"/>
      <c r="S18" s="379" t="s">
        <v>174</v>
      </c>
    </row>
    <row r="19" spans="1:19" ht="18" customHeight="1" x14ac:dyDescent="0.3">
      <c r="A19" s="524"/>
      <c r="B19" s="223" t="s">
        <v>165</v>
      </c>
      <c r="C19" s="348">
        <f>34634.49/12*13</f>
        <v>37520.697500000002</v>
      </c>
      <c r="D19" s="348">
        <f>28.86*13</f>
        <v>375.18</v>
      </c>
      <c r="E19" s="348"/>
      <c r="F19" s="348"/>
      <c r="G19" s="348">
        <f>+C19+D19+E19+F19</f>
        <v>37895.877500000002</v>
      </c>
      <c r="H19" s="348">
        <f>+(C19+D19+E19)*38.38%+(F19*32.7%)</f>
        <v>14544.437784500002</v>
      </c>
      <c r="I19" s="347" t="str">
        <f>+IF(E19&lt;&gt;0,+ROUND(+G19+H19,2),"0")</f>
        <v>0</v>
      </c>
      <c r="J19" s="282">
        <f>'Tab. 4 Vacanze di Organico 2026'!K17</f>
        <v>0</v>
      </c>
      <c r="K19" s="282">
        <f>+'Tab. 4 Vacanze di Organico 2026'!M17</f>
        <v>0</v>
      </c>
      <c r="L19" s="374">
        <f>'Tab. 4 Vacanze di Organico 2026'!O17</f>
        <v>0</v>
      </c>
      <c r="M19" s="282">
        <f>'Tab. 4 Vacanze di Organico 2026'!T17</f>
        <v>0</v>
      </c>
      <c r="N19" s="374">
        <f>+M19+J19+L19+K19</f>
        <v>0</v>
      </c>
      <c r="O19" s="375">
        <f>+ROUND(+(M19+J19+L19+K19)*I19,2)</f>
        <v>0</v>
      </c>
      <c r="P19" s="35"/>
      <c r="Q19" s="470"/>
      <c r="S19" s="381"/>
    </row>
    <row r="20" spans="1:19" ht="18" customHeight="1" x14ac:dyDescent="0.3">
      <c r="A20" s="524"/>
      <c r="B20" s="61" t="s">
        <v>253</v>
      </c>
      <c r="C20" s="50"/>
      <c r="D20" s="50"/>
      <c r="E20" s="50"/>
      <c r="F20" s="50"/>
      <c r="G20" s="50"/>
      <c r="H20" s="50"/>
      <c r="I20" s="58"/>
      <c r="J20" s="374">
        <f>'Tab. 4 Vacanze di Organico 2026'!L17</f>
        <v>0</v>
      </c>
      <c r="K20" s="374">
        <f>+'Tab. 4 Vacanze di Organico 2026'!N17</f>
        <v>0</v>
      </c>
      <c r="L20" s="374">
        <f>'Tab. 4 Vacanze di Organico 2026'!P17</f>
        <v>0</v>
      </c>
      <c r="M20" s="374">
        <f>'Tab. 4 Vacanze di Organico 2026'!U17</f>
        <v>0</v>
      </c>
      <c r="N20" s="374">
        <f>+M20+J20+L20+K20</f>
        <v>0</v>
      </c>
      <c r="O20" s="375">
        <f>+ROUND(+(M20+J20+L20+K20)*I20,2)</f>
        <v>0</v>
      </c>
      <c r="P20" s="35"/>
      <c r="Q20" s="470"/>
      <c r="S20" s="382"/>
    </row>
    <row r="21" spans="1:19" ht="10.15" customHeight="1" x14ac:dyDescent="0.3">
      <c r="A21" s="524"/>
      <c r="B21" s="63"/>
      <c r="C21" s="99"/>
      <c r="D21" s="99"/>
      <c r="E21" s="99"/>
      <c r="F21" s="99"/>
      <c r="G21" s="99"/>
      <c r="H21" s="99"/>
      <c r="I21" s="99"/>
      <c r="J21" s="377"/>
      <c r="K21" s="377"/>
      <c r="L21" s="377"/>
      <c r="M21" s="377"/>
      <c r="N21" s="377"/>
      <c r="O21" s="99"/>
      <c r="P21" s="35"/>
      <c r="Q21" s="448"/>
      <c r="S21" s="91"/>
    </row>
    <row r="22" spans="1:19" ht="148.5" customHeight="1" x14ac:dyDescent="0.3">
      <c r="A22" s="524"/>
      <c r="B22" s="65"/>
      <c r="C22" s="50" t="s">
        <v>133</v>
      </c>
      <c r="D22" s="50" t="s">
        <v>159</v>
      </c>
      <c r="E22" s="50" t="s">
        <v>279</v>
      </c>
      <c r="F22" s="50"/>
      <c r="G22" s="50" t="s">
        <v>32</v>
      </c>
      <c r="H22" s="50" t="s">
        <v>79</v>
      </c>
      <c r="I22" s="343" t="s">
        <v>26</v>
      </c>
      <c r="J22" s="368" t="s">
        <v>178</v>
      </c>
      <c r="K22" s="427" t="s">
        <v>256</v>
      </c>
      <c r="L22" s="369" t="s">
        <v>179</v>
      </c>
      <c r="M22" s="370" t="s">
        <v>219</v>
      </c>
      <c r="N22" s="87" t="s">
        <v>93</v>
      </c>
      <c r="O22" s="87" t="s">
        <v>39</v>
      </c>
      <c r="P22" s="35"/>
      <c r="Q22" s="434" t="s">
        <v>287</v>
      </c>
      <c r="S22" s="379" t="s">
        <v>175</v>
      </c>
    </row>
    <row r="23" spans="1:19" ht="22.5" customHeight="1" x14ac:dyDescent="0.3">
      <c r="A23" s="524"/>
      <c r="B23" s="407" t="s">
        <v>11</v>
      </c>
      <c r="C23" s="53">
        <f>+ROUND(25363.13/12*13,2)</f>
        <v>27476.720000000001</v>
      </c>
      <c r="D23" s="344">
        <f>21.14*13</f>
        <v>274.82</v>
      </c>
      <c r="E23" s="344"/>
      <c r="F23" s="66"/>
      <c r="G23" s="344">
        <f>+F23+D23+C23+E23</f>
        <v>27751.54</v>
      </c>
      <c r="H23" s="57">
        <f>G23*38.38%</f>
        <v>10651.041052</v>
      </c>
      <c r="I23" s="347">
        <f>+ROUND(+G23+H23,2)</f>
        <v>38402.58</v>
      </c>
      <c r="J23" s="374">
        <f>'Tab. 4 Vacanze di Organico 2026'!K18</f>
        <v>0</v>
      </c>
      <c r="K23" s="374">
        <f>+'Tab. 4 Vacanze di Organico 2026'!M18</f>
        <v>0</v>
      </c>
      <c r="L23" s="374">
        <f>'Tab. 4 Vacanze di Organico 2026'!O18</f>
        <v>0</v>
      </c>
      <c r="M23" s="374">
        <v>1</v>
      </c>
      <c r="N23" s="374">
        <f>+M23+J23+L23+K23</f>
        <v>1</v>
      </c>
      <c r="O23" s="375">
        <f>+ROUND(+(M23+J23+L23+K23)*I23,2)</f>
        <v>38402.58</v>
      </c>
      <c r="P23" s="35"/>
      <c r="Q23" s="380"/>
      <c r="S23" s="374"/>
    </row>
    <row r="24" spans="1:19" ht="22.5" customHeight="1" x14ac:dyDescent="0.3">
      <c r="A24" s="524"/>
      <c r="B24" s="408" t="s">
        <v>19</v>
      </c>
      <c r="C24" s="383"/>
      <c r="D24" s="383"/>
      <c r="E24" s="383"/>
      <c r="F24" s="383"/>
      <c r="G24" s="383"/>
      <c r="H24" s="383"/>
      <c r="I24" s="89">
        <f>+I23-I25</f>
        <v>6781.4600000000028</v>
      </c>
      <c r="J24" s="374">
        <f>'Tab. 4 Vacanze di Organico 2026'!L18</f>
        <v>0</v>
      </c>
      <c r="K24" s="374">
        <f>+'Tab. 4 Vacanze di Organico 2026'!N18</f>
        <v>0</v>
      </c>
      <c r="L24" s="374">
        <f>'Tab. 4 Vacanze di Organico 2026'!P18</f>
        <v>0</v>
      </c>
      <c r="M24" s="374">
        <f>'Tab. 4 Vacanze di Organico 2026'!U18</f>
        <v>0</v>
      </c>
      <c r="N24" s="374">
        <f>+M24+J24+L24+K24</f>
        <v>0</v>
      </c>
      <c r="O24" s="375">
        <f>+ROUND(+(M24+J24+L24+K24)*I24,2)</f>
        <v>0</v>
      </c>
      <c r="P24" s="35"/>
      <c r="Q24" s="374">
        <f>+'Tab. 4 Vacanze di Organico 2026'!V18</f>
        <v>0</v>
      </c>
      <c r="S24" s="382"/>
    </row>
    <row r="25" spans="1:19" ht="22.5" customHeight="1" x14ac:dyDescent="0.3">
      <c r="A25" s="524"/>
      <c r="B25" s="407" t="s">
        <v>12</v>
      </c>
      <c r="C25" s="53">
        <f>ROUND(20884.37/12*13,2)</f>
        <v>22624.73</v>
      </c>
      <c r="D25" s="344">
        <f>17.4*13</f>
        <v>226.2</v>
      </c>
      <c r="E25" s="344"/>
      <c r="F25" s="66"/>
      <c r="G25" s="344">
        <f>+F25+D25+C25+E25</f>
        <v>22850.93</v>
      </c>
      <c r="H25" s="57">
        <f>G25*38.38%</f>
        <v>8770.1869340000012</v>
      </c>
      <c r="I25" s="347">
        <f>+ROUND(+G25+H25,2)</f>
        <v>31621.119999999999</v>
      </c>
      <c r="J25" s="374">
        <f>'Tab. 4 Vacanze di Organico 2026'!K19</f>
        <v>0</v>
      </c>
      <c r="K25" s="374">
        <f>+'Tab. 4 Vacanze di Organico 2026'!M19</f>
        <v>0</v>
      </c>
      <c r="L25" s="374">
        <f>'Tab. 4 Vacanze di Organico 2026'!O19</f>
        <v>0</v>
      </c>
      <c r="M25" s="374">
        <f>'Tab. 4 Vacanze di Organico 2026'!T19</f>
        <v>0</v>
      </c>
      <c r="N25" s="374">
        <f>+M25+J25+L25+K25</f>
        <v>0</v>
      </c>
      <c r="O25" s="375">
        <f>+ROUND(+(M25+J25+L25+K25)*I25,2)</f>
        <v>0</v>
      </c>
      <c r="P25" s="35"/>
      <c r="Q25" s="380"/>
      <c r="S25" s="374"/>
    </row>
    <row r="26" spans="1:19" ht="22.5" customHeight="1" x14ac:dyDescent="0.3">
      <c r="A26" s="524"/>
      <c r="B26" s="408" t="s">
        <v>20</v>
      </c>
      <c r="C26" s="384"/>
      <c r="D26" s="281"/>
      <c r="E26" s="281"/>
      <c r="F26" s="385"/>
      <c r="G26" s="98"/>
      <c r="H26" s="383"/>
      <c r="I26" s="89">
        <f>+I25-I27</f>
        <v>1569.6499999999978</v>
      </c>
      <c r="J26" s="374">
        <f>'Tab. 4 Vacanze di Organico 2026'!L19</f>
        <v>0</v>
      </c>
      <c r="K26" s="374">
        <f>+'Tab. 4 Vacanze di Organico 2026'!N19</f>
        <v>0</v>
      </c>
      <c r="L26" s="374">
        <f>'Tab. 4 Vacanze di Organico 2026'!P19</f>
        <v>0</v>
      </c>
      <c r="M26" s="374">
        <f>'Tab. 4 Vacanze di Organico 2026'!U19</f>
        <v>0</v>
      </c>
      <c r="N26" s="374">
        <f>+M26+J26+L26+K26</f>
        <v>0</v>
      </c>
      <c r="O26" s="375">
        <f>+ROUND(+(M26+J26+L26+K26)*I26,2)</f>
        <v>0</v>
      </c>
      <c r="P26" s="35"/>
      <c r="Q26" s="374">
        <f>+'Tab. 4 Vacanze di Organico 2026'!V19</f>
        <v>0</v>
      </c>
      <c r="S26" s="382"/>
    </row>
    <row r="27" spans="1:19" ht="22.5" customHeight="1" x14ac:dyDescent="0.3">
      <c r="A27" s="524"/>
      <c r="B27" s="407" t="s">
        <v>13</v>
      </c>
      <c r="C27" s="53">
        <f>+ROUND(19847.64/12*13,2)</f>
        <v>21501.61</v>
      </c>
      <c r="D27" s="344">
        <f>16.54*13</f>
        <v>215.01999999999998</v>
      </c>
      <c r="E27" s="344"/>
      <c r="F27" s="66"/>
      <c r="G27" s="344">
        <f>+F27+D27+C27+E27</f>
        <v>21716.63</v>
      </c>
      <c r="H27" s="57">
        <f>G27*38.38%</f>
        <v>8334.8425940000016</v>
      </c>
      <c r="I27" s="347">
        <f>+ROUND(+G27+H27,2)</f>
        <v>30051.47</v>
      </c>
      <c r="J27" s="374">
        <f>'Tab. 4 Vacanze di Organico 2026'!K20</f>
        <v>0</v>
      </c>
      <c r="K27" s="374">
        <f>+'Tab. 4 Vacanze di Organico 2026'!M20</f>
        <v>0</v>
      </c>
      <c r="L27" s="374">
        <f>'Tab. 4 Vacanze di Organico 2026'!O20</f>
        <v>0</v>
      </c>
      <c r="M27" s="374">
        <f>'Tab. 4 Vacanze di Organico 2026'!T20</f>
        <v>0</v>
      </c>
      <c r="N27" s="374">
        <f>+M27+J27+L27+K27</f>
        <v>0</v>
      </c>
      <c r="O27" s="375">
        <f>+ROUND(+(M27+J27+L27+K27)*I27,2)</f>
        <v>0</v>
      </c>
      <c r="P27" s="35"/>
      <c r="Q27" s="380"/>
      <c r="S27" s="374"/>
    </row>
    <row r="28" spans="1:19" ht="37.5" customHeight="1" x14ac:dyDescent="0.3">
      <c r="B28" s="91"/>
      <c r="C28" s="91"/>
      <c r="D28" s="36"/>
      <c r="E28" s="36"/>
      <c r="F28" s="91"/>
      <c r="G28" s="91"/>
      <c r="H28" s="91"/>
      <c r="I28" s="211" t="s">
        <v>14</v>
      </c>
      <c r="J28" s="386">
        <f t="shared" ref="J28:N28" si="5">+SUM(J7:J27)</f>
        <v>0</v>
      </c>
      <c r="K28" s="386">
        <f t="shared" si="5"/>
        <v>0</v>
      </c>
      <c r="L28" s="387">
        <f t="shared" si="5"/>
        <v>0</v>
      </c>
      <c r="M28" s="386">
        <f t="shared" si="5"/>
        <v>1</v>
      </c>
      <c r="N28" s="387">
        <f t="shared" si="5"/>
        <v>1</v>
      </c>
      <c r="O28" s="388">
        <f>+SUM(O7:O27)</f>
        <v>38402.58</v>
      </c>
      <c r="P28" s="35"/>
      <c r="Q28" s="91"/>
      <c r="S28" s="386">
        <f>S27+S25+S23+S19+S7+S8</f>
        <v>0</v>
      </c>
    </row>
    <row r="29" spans="1:19" ht="10.15" customHeight="1" x14ac:dyDescent="0.3">
      <c r="B29" s="91"/>
      <c r="C29" s="91"/>
      <c r="D29" s="36"/>
      <c r="E29" s="36"/>
      <c r="F29" s="91"/>
      <c r="G29" s="91"/>
      <c r="H29" s="91"/>
      <c r="I29" s="119"/>
      <c r="J29" s="389"/>
      <c r="K29" s="389"/>
      <c r="L29" s="389"/>
      <c r="M29" s="389"/>
      <c r="N29" s="390"/>
      <c r="O29" s="391"/>
      <c r="P29" s="35"/>
      <c r="S29" s="91"/>
    </row>
    <row r="30" spans="1:19" ht="58.5" customHeight="1" x14ac:dyDescent="0.3">
      <c r="B30" s="91"/>
      <c r="C30" s="91"/>
      <c r="D30" s="91"/>
      <c r="E30" s="91"/>
      <c r="F30" s="91"/>
      <c r="G30" s="91"/>
      <c r="H30" s="91"/>
      <c r="I30" s="392"/>
      <c r="J30" s="392"/>
      <c r="K30" s="392"/>
      <c r="M30" s="36"/>
      <c r="N30" s="393" t="s">
        <v>94</v>
      </c>
      <c r="O30" s="393" t="s">
        <v>95</v>
      </c>
      <c r="S30" s="91"/>
    </row>
    <row r="31" spans="1:19" ht="29.25" customHeight="1" x14ac:dyDescent="0.3">
      <c r="B31" s="91"/>
      <c r="C31" s="91"/>
      <c r="D31" s="91"/>
      <c r="E31" s="91"/>
      <c r="F31" s="91"/>
      <c r="G31" s="91"/>
      <c r="H31" s="91"/>
      <c r="I31" s="662" t="s">
        <v>163</v>
      </c>
      <c r="J31" s="663"/>
      <c r="K31" s="663"/>
      <c r="L31" s="663"/>
      <c r="M31" s="664"/>
      <c r="N31" s="394">
        <f>+M7</f>
        <v>0</v>
      </c>
      <c r="O31" s="395">
        <f>+ROUND(+($M$7*$I$7),2)</f>
        <v>0</v>
      </c>
    </row>
    <row r="32" spans="1:19" ht="29.25" customHeight="1" x14ac:dyDescent="0.3">
      <c r="B32" s="91"/>
      <c r="C32" s="91"/>
      <c r="D32" s="91"/>
      <c r="E32" s="91"/>
      <c r="F32" s="91"/>
      <c r="G32" s="91"/>
      <c r="H32" s="91"/>
      <c r="I32" s="662" t="s">
        <v>275</v>
      </c>
      <c r="J32" s="663"/>
      <c r="K32" s="663"/>
      <c r="L32" s="663"/>
      <c r="M32" s="664"/>
      <c r="N32" s="394">
        <f>+M8+M19+M20+M23+M24+M25+M26+M27+M16+M15+M14+M13+M12+M11</f>
        <v>1</v>
      </c>
      <c r="O32" s="395">
        <f>+ROUND(+($I$8*$M$8)+($I$23*$M$23)+($I$24*$M$24)+($I$25*$M$25)+($I$26*$M$26)+($I$27*$M$27)+($I$19*$M$19)+($I$20*$M$20)+($M$11*$I$11)+($I$12*$M$12)+($I$13*$M$13)+($I$14*$M$14)+($I$15*$M$15)+($I$16*$M$16),2)</f>
        <v>38402.58</v>
      </c>
    </row>
    <row r="33" spans="2:15" ht="29.25" customHeight="1" x14ac:dyDescent="0.3">
      <c r="B33" s="91"/>
      <c r="C33" s="91"/>
      <c r="D33" s="91"/>
      <c r="E33" s="91"/>
      <c r="F33" s="91"/>
      <c r="G33" s="91"/>
      <c r="H33" s="91"/>
      <c r="I33" s="662" t="s">
        <v>248</v>
      </c>
      <c r="J33" s="663"/>
      <c r="K33" s="663"/>
      <c r="L33" s="663"/>
      <c r="M33" s="664"/>
      <c r="N33" s="394">
        <f>+K7+K8+K19+K20+K23+K24+K25+K26+K27+K11+K12+K13+K14+K15+K16</f>
        <v>0</v>
      </c>
      <c r="O33" s="395">
        <f>+ROUND(+($I$8*$K$8)+($I$23*$K$23)+($I$24*$K$24)+($I$25*$K$25)+($I$26*$K$26)+($I$27*$K$27)+($I$19*$K$19)+($I$20*$K$20)+($K$7*$I$7)+($I$11*$K$11)+($I$12*$K$12)+($I$13*$K$13)+($I$14*$K$14)+($I$15*$K$15)+($I$16*$K$16),2)</f>
        <v>0</v>
      </c>
    </row>
    <row r="34" spans="2:15" ht="29.25" customHeight="1" x14ac:dyDescent="0.3">
      <c r="B34" s="91"/>
      <c r="C34" s="91"/>
      <c r="D34" s="91"/>
      <c r="E34" s="91"/>
      <c r="F34" s="91"/>
      <c r="G34" s="91"/>
      <c r="H34" s="91"/>
      <c r="I34" s="662" t="s">
        <v>114</v>
      </c>
      <c r="J34" s="663"/>
      <c r="K34" s="663"/>
      <c r="L34" s="663"/>
      <c r="M34" s="664"/>
      <c r="N34" s="394">
        <f>+J7+J8+J19+J20+J23+J24+J25+J26+J27+J11+J12+J13+J14+J15+J16</f>
        <v>0</v>
      </c>
      <c r="O34" s="395">
        <f>+ROUND(($J$7*$I$7)+($I$8*$J$8)+($I$23*$J$23)+($I$24*$J$24)+($I$25*$J$25)+($I$26*$J$26)+($I$27*$J$27)+($I$19*$J$19)+($I$20*$J$20)+($I$11*$J$11)+($I$12*$J$12)+($I$13*$J$13)+($I$14*$J$14)+($I$15*$J$15)+($I$16*$J$16),2)</f>
        <v>0</v>
      </c>
    </row>
    <row r="35" spans="2:15" ht="29.25" customHeight="1" x14ac:dyDescent="0.3">
      <c r="B35" s="91"/>
      <c r="C35" s="91"/>
      <c r="D35" s="91"/>
      <c r="E35" s="299"/>
      <c r="F35" s="299"/>
      <c r="G35" s="299"/>
      <c r="H35" s="299"/>
      <c r="I35" s="662" t="s">
        <v>96</v>
      </c>
      <c r="J35" s="663"/>
      <c r="K35" s="663"/>
      <c r="L35" s="663"/>
      <c r="M35" s="664"/>
      <c r="N35" s="396">
        <f>+L7+L8+L19+L20+L23+L24+L25+L26+L27+L11+L12+L13+L14+L15+L16</f>
        <v>0</v>
      </c>
      <c r="O35" s="397">
        <f>+ROUND(($L$7*$I$7)+($I$8*$L$8)+($I$23*$L$23)+($I$24*$L$24)+($I$25*$L$25)+($I$26*$L$26)+($I$27*$L$27)+($I$19*$L$19)+($I$20*$L$20)+($I$16*$L$16)+($I$15*$L$15)+($I$14*$L$14)+($I$13*$L$13)+($I$12*$L$12)+($I$11*$L$11),2)</f>
        <v>0</v>
      </c>
    </row>
    <row r="38" spans="2:15" x14ac:dyDescent="0.3">
      <c r="B38" s="70" t="s">
        <v>131</v>
      </c>
    </row>
    <row r="39" spans="2:15" ht="30.6" customHeight="1" x14ac:dyDescent="0.3">
      <c r="B39" s="398" t="s">
        <v>127</v>
      </c>
      <c r="C39" s="398" t="s">
        <v>129</v>
      </c>
      <c r="D39" s="398"/>
      <c r="E39" s="398"/>
      <c r="F39" s="398"/>
      <c r="G39" s="398"/>
      <c r="H39" s="398"/>
      <c r="I39" s="398"/>
    </row>
    <row r="40" spans="2:15" ht="30.6" customHeight="1" x14ac:dyDescent="0.3">
      <c r="B40" s="399" t="s">
        <v>127</v>
      </c>
      <c r="C40" s="399"/>
      <c r="D40" s="399"/>
      <c r="E40" s="399"/>
      <c r="F40" s="399"/>
      <c r="G40" s="399"/>
      <c r="H40" s="399"/>
      <c r="I40" s="399"/>
    </row>
    <row r="42" spans="2:15" x14ac:dyDescent="0.3">
      <c r="B42" s="417" t="s">
        <v>244</v>
      </c>
      <c r="C42" s="400"/>
      <c r="D42" s="400"/>
      <c r="E42" s="400"/>
      <c r="F42" s="400"/>
      <c r="G42" s="400"/>
      <c r="H42" s="400"/>
      <c r="I42" s="400"/>
    </row>
    <row r="43" spans="2:15" ht="37.5" customHeight="1" x14ac:dyDescent="0.3">
      <c r="B43" s="400" t="s">
        <v>127</v>
      </c>
      <c r="C43" s="400" t="s">
        <v>249</v>
      </c>
      <c r="D43" s="400"/>
      <c r="E43" s="400"/>
      <c r="F43" s="400"/>
      <c r="G43" s="400"/>
      <c r="H43" s="400"/>
      <c r="I43" s="400"/>
    </row>
    <row r="44" spans="2:15" x14ac:dyDescent="0.3">
      <c r="B44" s="399" t="s">
        <v>127</v>
      </c>
      <c r="C44" s="399"/>
      <c r="D44" s="399"/>
      <c r="E44" s="399"/>
      <c r="F44" s="399"/>
      <c r="G44" s="399"/>
      <c r="H44" s="399"/>
      <c r="I44" s="399"/>
    </row>
    <row r="46" spans="2:15" x14ac:dyDescent="0.3">
      <c r="B46" s="70" t="s">
        <v>132</v>
      </c>
    </row>
    <row r="47" spans="2:15" ht="25.5" customHeight="1" x14ac:dyDescent="0.3">
      <c r="B47" s="399" t="s">
        <v>297</v>
      </c>
      <c r="C47" s="399" t="s">
        <v>298</v>
      </c>
      <c r="D47" s="399"/>
      <c r="E47" s="399"/>
      <c r="F47" s="399"/>
      <c r="G47" s="399"/>
      <c r="H47" s="399"/>
      <c r="I47" s="399"/>
    </row>
    <row r="48" spans="2:15" ht="25.5" customHeight="1" x14ac:dyDescent="0.3">
      <c r="B48" s="399" t="s">
        <v>128</v>
      </c>
      <c r="C48" s="399"/>
      <c r="D48" s="399"/>
      <c r="E48" s="399"/>
      <c r="F48" s="399"/>
      <c r="G48" s="399"/>
      <c r="H48" s="399"/>
      <c r="I48" s="399"/>
    </row>
    <row r="50" spans="1:16" ht="26.25" customHeight="1" x14ac:dyDescent="0.3">
      <c r="A50" s="535" t="s">
        <v>48</v>
      </c>
      <c r="B50" s="535"/>
      <c r="C50" s="535"/>
      <c r="D50" s="535"/>
      <c r="E50" s="535"/>
      <c r="F50" s="535"/>
      <c r="G50" s="535"/>
      <c r="H50" s="535"/>
      <c r="I50" s="535"/>
      <c r="J50" s="535"/>
      <c r="K50" s="535"/>
      <c r="L50" s="535"/>
      <c r="M50" s="535"/>
      <c r="N50" s="535"/>
      <c r="O50" s="535"/>
      <c r="P50" s="535"/>
    </row>
    <row r="51" spans="1:16" ht="20.25" customHeight="1" x14ac:dyDescent="0.3">
      <c r="A51" s="670" t="s">
        <v>180</v>
      </c>
      <c r="B51" s="670"/>
      <c r="C51" s="670"/>
      <c r="D51" s="670"/>
      <c r="E51" s="670"/>
      <c r="F51" s="670"/>
      <c r="G51" s="670"/>
      <c r="H51" s="670"/>
      <c r="I51" s="670"/>
      <c r="J51" s="670"/>
      <c r="K51" s="670"/>
      <c r="L51" s="670"/>
      <c r="M51" s="670"/>
      <c r="N51" s="670"/>
      <c r="O51" s="670"/>
      <c r="P51" s="670"/>
    </row>
    <row r="52" spans="1:16" ht="18.75" customHeight="1" x14ac:dyDescent="0.3">
      <c r="A52" s="670" t="s">
        <v>284</v>
      </c>
      <c r="B52" s="670"/>
      <c r="C52" s="670"/>
      <c r="D52" s="670"/>
      <c r="E52" s="670"/>
      <c r="F52" s="670"/>
      <c r="G52" s="670"/>
      <c r="H52" s="670"/>
      <c r="I52" s="670"/>
      <c r="J52" s="670"/>
      <c r="K52" s="670"/>
      <c r="L52" s="670"/>
      <c r="M52" s="670"/>
      <c r="N52" s="670"/>
      <c r="O52" s="670"/>
      <c r="P52" s="670"/>
    </row>
    <row r="53" spans="1:16" ht="18" customHeight="1" x14ac:dyDescent="0.3">
      <c r="A53" s="671" t="s">
        <v>250</v>
      </c>
      <c r="B53" s="671"/>
      <c r="C53" s="671"/>
      <c r="D53" s="671"/>
      <c r="E53" s="671"/>
      <c r="F53" s="671"/>
      <c r="G53" s="671"/>
      <c r="H53" s="671"/>
      <c r="I53" s="671"/>
      <c r="J53" s="671"/>
      <c r="K53" s="671"/>
      <c r="L53" s="671"/>
      <c r="M53" s="671"/>
      <c r="N53" s="671"/>
      <c r="O53" s="671"/>
      <c r="P53" s="671"/>
    </row>
    <row r="54" spans="1:16" ht="20.25" customHeight="1" x14ac:dyDescent="0.3">
      <c r="A54" s="671" t="s">
        <v>288</v>
      </c>
      <c r="B54" s="671"/>
      <c r="C54" s="671"/>
      <c r="D54" s="671"/>
      <c r="E54" s="671"/>
      <c r="F54" s="671"/>
      <c r="G54" s="671"/>
      <c r="H54" s="671"/>
      <c r="I54" s="671"/>
      <c r="J54" s="671"/>
      <c r="K54" s="671"/>
      <c r="L54" s="671"/>
      <c r="M54" s="671"/>
      <c r="N54" s="671"/>
      <c r="O54" s="671"/>
      <c r="P54" s="671"/>
    </row>
    <row r="55" spans="1:16" s="401" customFormat="1" ht="18.399999999999999" customHeight="1" x14ac:dyDescent="0.3">
      <c r="A55" s="671" t="s">
        <v>181</v>
      </c>
      <c r="B55" s="671"/>
      <c r="C55" s="671"/>
      <c r="D55" s="671"/>
      <c r="E55" s="671"/>
      <c r="F55" s="671"/>
      <c r="G55" s="671"/>
      <c r="H55" s="671"/>
      <c r="I55" s="671"/>
      <c r="J55" s="671"/>
      <c r="K55" s="671"/>
      <c r="L55" s="671"/>
      <c r="M55" s="671"/>
      <c r="N55" s="671"/>
      <c r="O55" s="671"/>
      <c r="P55" s="671"/>
    </row>
    <row r="56" spans="1:16" s="401" customFormat="1" ht="44.25" customHeight="1" x14ac:dyDescent="0.3">
      <c r="A56" s="672" t="s">
        <v>283</v>
      </c>
      <c r="B56" s="673"/>
      <c r="C56" s="673"/>
      <c r="D56" s="673"/>
      <c r="E56" s="673"/>
      <c r="F56" s="673"/>
      <c r="G56" s="673"/>
      <c r="H56" s="673"/>
      <c r="I56" s="673"/>
      <c r="J56" s="673"/>
      <c r="K56" s="673"/>
      <c r="L56" s="673"/>
      <c r="M56" s="673"/>
      <c r="N56" s="673"/>
      <c r="O56" s="673"/>
      <c r="P56" s="674"/>
    </row>
    <row r="57" spans="1:16" ht="20.25" customHeight="1" x14ac:dyDescent="0.3">
      <c r="A57" s="669" t="s">
        <v>254</v>
      </c>
      <c r="B57" s="669"/>
      <c r="C57" s="669"/>
      <c r="D57" s="669"/>
      <c r="E57" s="669"/>
      <c r="F57" s="669"/>
      <c r="G57" s="669"/>
      <c r="H57" s="669"/>
      <c r="I57" s="669"/>
      <c r="J57" s="669"/>
      <c r="K57" s="669"/>
      <c r="L57" s="669"/>
      <c r="M57" s="669"/>
      <c r="N57" s="669"/>
      <c r="O57" s="669"/>
      <c r="P57" s="669"/>
    </row>
    <row r="58" spans="1:16" ht="51.75" customHeight="1" x14ac:dyDescent="0.3">
      <c r="A58" s="402"/>
    </row>
  </sheetData>
  <sheetProtection selectLockedCells="1" selectUnlockedCells="1"/>
  <mergeCells count="24">
    <mergeCell ref="I33:M33"/>
    <mergeCell ref="A56:P56"/>
    <mergeCell ref="I32:M32"/>
    <mergeCell ref="I34:M34"/>
    <mergeCell ref="I35:M35"/>
    <mergeCell ref="A57:P57"/>
    <mergeCell ref="A50:P50"/>
    <mergeCell ref="A51:P51"/>
    <mergeCell ref="A52:P52"/>
    <mergeCell ref="A53:P53"/>
    <mergeCell ref="A55:P55"/>
    <mergeCell ref="A54:P54"/>
    <mergeCell ref="A6:A8"/>
    <mergeCell ref="G1:J1"/>
    <mergeCell ref="G2:J3"/>
    <mergeCell ref="A18:A27"/>
    <mergeCell ref="I31:M31"/>
    <mergeCell ref="L2:L3"/>
    <mergeCell ref="A5:S5"/>
    <mergeCell ref="A1:C1"/>
    <mergeCell ref="A2:C2"/>
    <mergeCell ref="A3:C3"/>
    <mergeCell ref="M2:M3"/>
    <mergeCell ref="A11:A16"/>
  </mergeCells>
  <pageMargins left="0.25" right="0.25" top="0.75" bottom="0.75" header="0.3" footer="0.3"/>
  <pageSetup paperSize="9" scale="30"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09C2-922A-41C1-BDA4-E9201752D599}">
  <sheetPr>
    <tabColor theme="5"/>
    <pageSetUpPr fitToPage="1"/>
  </sheetPr>
  <dimension ref="A1:O58"/>
  <sheetViews>
    <sheetView showGridLines="0" topLeftCell="A10" zoomScale="70" zoomScaleNormal="70" workbookViewId="0">
      <selection activeCell="Q24" sqref="Q24"/>
    </sheetView>
  </sheetViews>
  <sheetFormatPr defaultColWidth="8.5703125" defaultRowHeight="18.75" x14ac:dyDescent="0.3"/>
  <cols>
    <col min="1" max="1" width="8.5703125" style="35" customWidth="1"/>
    <col min="2" max="2" width="31.5703125" style="35" customWidth="1"/>
    <col min="3" max="3" width="13.28515625" style="35" customWidth="1"/>
    <col min="4" max="4" width="16.5703125" style="35" customWidth="1"/>
    <col min="5" max="5" width="15.7109375" style="35" customWidth="1"/>
    <col min="6" max="8" width="13.28515625" style="35" customWidth="1"/>
    <col min="9" max="9" width="16.7109375" style="35" customWidth="1"/>
    <col min="10" max="11" width="22.5703125" style="36" customWidth="1"/>
    <col min="12" max="12" width="22.5703125" style="392" customWidth="1"/>
    <col min="13" max="13" width="24" style="392" bestFit="1" customWidth="1"/>
    <col min="14" max="15" width="22.5703125" style="392" customWidth="1"/>
    <col min="16" max="16" width="12" style="35" customWidth="1"/>
    <col min="17" max="17" width="11.42578125" style="35" customWidth="1"/>
    <col min="18" max="19" width="12" style="35" customWidth="1"/>
    <col min="20" max="255" width="8.5703125" style="35"/>
    <col min="256" max="256" width="20" style="35" customWidth="1"/>
    <col min="257" max="257" width="18.28515625" style="35" customWidth="1"/>
    <col min="258" max="258" width="15.28515625" style="35" customWidth="1"/>
    <col min="259" max="259" width="17.7109375" style="35" customWidth="1"/>
    <col min="260" max="260" width="14.28515625" style="35" bestFit="1" customWidth="1"/>
    <col min="261" max="261" width="12.7109375" style="35" customWidth="1"/>
    <col min="262" max="262" width="18.28515625" style="35" customWidth="1"/>
    <col min="263" max="263" width="24.5703125" style="35" customWidth="1"/>
    <col min="264" max="264" width="11.7109375" style="35" customWidth="1"/>
    <col min="265" max="265" width="12.7109375" style="35" customWidth="1"/>
    <col min="266" max="266" width="17.7109375" style="35" customWidth="1"/>
    <col min="267" max="267" width="16.7109375" style="35" customWidth="1"/>
    <col min="268" max="268" width="29.7109375" style="35" customWidth="1"/>
    <col min="269" max="269" width="24.7109375" style="35" customWidth="1"/>
    <col min="270" max="270" width="19.42578125" style="35" customWidth="1"/>
    <col min="271" max="271" width="8.5703125" style="35"/>
    <col min="272" max="272" width="12" style="35" customWidth="1"/>
    <col min="273" max="273" width="11.42578125" style="35" customWidth="1"/>
    <col min="274" max="275" width="12" style="35" customWidth="1"/>
    <col min="276" max="511" width="8.5703125" style="35"/>
    <col min="512" max="512" width="20" style="35" customWidth="1"/>
    <col min="513" max="513" width="18.28515625" style="35" customWidth="1"/>
    <col min="514" max="514" width="15.28515625" style="35" customWidth="1"/>
    <col min="515" max="515" width="17.7109375" style="35" customWidth="1"/>
    <col min="516" max="516" width="14.28515625" style="35" bestFit="1" customWidth="1"/>
    <col min="517" max="517" width="12.7109375" style="35" customWidth="1"/>
    <col min="518" max="518" width="18.28515625" style="35" customWidth="1"/>
    <col min="519" max="519" width="24.5703125" style="35" customWidth="1"/>
    <col min="520" max="520" width="11.7109375" style="35" customWidth="1"/>
    <col min="521" max="521" width="12.7109375" style="35" customWidth="1"/>
    <col min="522" max="522" width="17.7109375" style="35" customWidth="1"/>
    <col min="523" max="523" width="16.7109375" style="35" customWidth="1"/>
    <col min="524" max="524" width="29.7109375" style="35" customWidth="1"/>
    <col min="525" max="525" width="24.7109375" style="35" customWidth="1"/>
    <col min="526" max="526" width="19.42578125" style="35" customWidth="1"/>
    <col min="527" max="527" width="8.5703125" style="35"/>
    <col min="528" max="528" width="12" style="35" customWidth="1"/>
    <col min="529" max="529" width="11.42578125" style="35" customWidth="1"/>
    <col min="530" max="531" width="12" style="35" customWidth="1"/>
    <col min="532" max="767" width="8.5703125" style="35"/>
    <col min="768" max="768" width="20" style="35" customWidth="1"/>
    <col min="769" max="769" width="18.28515625" style="35" customWidth="1"/>
    <col min="770" max="770" width="15.28515625" style="35" customWidth="1"/>
    <col min="771" max="771" width="17.7109375" style="35" customWidth="1"/>
    <col min="772" max="772" width="14.28515625" style="35" bestFit="1" customWidth="1"/>
    <col min="773" max="773" width="12.7109375" style="35" customWidth="1"/>
    <col min="774" max="774" width="18.28515625" style="35" customWidth="1"/>
    <col min="775" max="775" width="24.5703125" style="35" customWidth="1"/>
    <col min="776" max="776" width="11.7109375" style="35" customWidth="1"/>
    <col min="777" max="777" width="12.7109375" style="35" customWidth="1"/>
    <col min="778" max="778" width="17.7109375" style="35" customWidth="1"/>
    <col min="779" max="779" width="16.7109375" style="35" customWidth="1"/>
    <col min="780" max="780" width="29.7109375" style="35" customWidth="1"/>
    <col min="781" max="781" width="24.7109375" style="35" customWidth="1"/>
    <col min="782" max="782" width="19.42578125" style="35" customWidth="1"/>
    <col min="783" max="783" width="8.5703125" style="35"/>
    <col min="784" max="784" width="12" style="35" customWidth="1"/>
    <col min="785" max="785" width="11.42578125" style="35" customWidth="1"/>
    <col min="786" max="787" width="12" style="35" customWidth="1"/>
    <col min="788" max="1023" width="8.5703125" style="35"/>
    <col min="1024" max="1024" width="20" style="35" customWidth="1"/>
    <col min="1025" max="1025" width="18.28515625" style="35" customWidth="1"/>
    <col min="1026" max="1026" width="15.28515625" style="35" customWidth="1"/>
    <col min="1027" max="1027" width="17.7109375" style="35" customWidth="1"/>
    <col min="1028" max="1028" width="14.28515625" style="35" bestFit="1" customWidth="1"/>
    <col min="1029" max="1029" width="12.7109375" style="35" customWidth="1"/>
    <col min="1030" max="1030" width="18.28515625" style="35" customWidth="1"/>
    <col min="1031" max="1031" width="24.5703125" style="35" customWidth="1"/>
    <col min="1032" max="1032" width="11.7109375" style="35" customWidth="1"/>
    <col min="1033" max="1033" width="12.7109375" style="35" customWidth="1"/>
    <col min="1034" max="1034" width="17.7109375" style="35" customWidth="1"/>
    <col min="1035" max="1035" width="16.7109375" style="35" customWidth="1"/>
    <col min="1036" max="1036" width="29.7109375" style="35" customWidth="1"/>
    <col min="1037" max="1037" width="24.7109375" style="35" customWidth="1"/>
    <col min="1038" max="1038" width="19.42578125" style="35" customWidth="1"/>
    <col min="1039" max="1039" width="8.5703125" style="35"/>
    <col min="1040" max="1040" width="12" style="35" customWidth="1"/>
    <col min="1041" max="1041" width="11.42578125" style="35" customWidth="1"/>
    <col min="1042" max="1043" width="12" style="35" customWidth="1"/>
    <col min="1044" max="1279" width="8.5703125" style="35"/>
    <col min="1280" max="1280" width="20" style="35" customWidth="1"/>
    <col min="1281" max="1281" width="18.28515625" style="35" customWidth="1"/>
    <col min="1282" max="1282" width="15.28515625" style="35" customWidth="1"/>
    <col min="1283" max="1283" width="17.7109375" style="35" customWidth="1"/>
    <col min="1284" max="1284" width="14.28515625" style="35" bestFit="1" customWidth="1"/>
    <col min="1285" max="1285" width="12.7109375" style="35" customWidth="1"/>
    <col min="1286" max="1286" width="18.28515625" style="35" customWidth="1"/>
    <col min="1287" max="1287" width="24.5703125" style="35" customWidth="1"/>
    <col min="1288" max="1288" width="11.7109375" style="35" customWidth="1"/>
    <col min="1289" max="1289" width="12.7109375" style="35" customWidth="1"/>
    <col min="1290" max="1290" width="17.7109375" style="35" customWidth="1"/>
    <col min="1291" max="1291" width="16.7109375" style="35" customWidth="1"/>
    <col min="1292" max="1292" width="29.7109375" style="35" customWidth="1"/>
    <col min="1293" max="1293" width="24.7109375" style="35" customWidth="1"/>
    <col min="1294" max="1294" width="19.42578125" style="35" customWidth="1"/>
    <col min="1295" max="1295" width="8.5703125" style="35"/>
    <col min="1296" max="1296" width="12" style="35" customWidth="1"/>
    <col min="1297" max="1297" width="11.42578125" style="35" customWidth="1"/>
    <col min="1298" max="1299" width="12" style="35" customWidth="1"/>
    <col min="1300" max="1535" width="8.5703125" style="35"/>
    <col min="1536" max="1536" width="20" style="35" customWidth="1"/>
    <col min="1537" max="1537" width="18.28515625" style="35" customWidth="1"/>
    <col min="1538" max="1538" width="15.28515625" style="35" customWidth="1"/>
    <col min="1539" max="1539" width="17.7109375" style="35" customWidth="1"/>
    <col min="1540" max="1540" width="14.28515625" style="35" bestFit="1" customWidth="1"/>
    <col min="1541" max="1541" width="12.7109375" style="35" customWidth="1"/>
    <col min="1542" max="1542" width="18.28515625" style="35" customWidth="1"/>
    <col min="1543" max="1543" width="24.5703125" style="35" customWidth="1"/>
    <col min="1544" max="1544" width="11.7109375" style="35" customWidth="1"/>
    <col min="1545" max="1545" width="12.7109375" style="35" customWidth="1"/>
    <col min="1546" max="1546" width="17.7109375" style="35" customWidth="1"/>
    <col min="1547" max="1547" width="16.7109375" style="35" customWidth="1"/>
    <col min="1548" max="1548" width="29.7109375" style="35" customWidth="1"/>
    <col min="1549" max="1549" width="24.7109375" style="35" customWidth="1"/>
    <col min="1550" max="1550" width="19.42578125" style="35" customWidth="1"/>
    <col min="1551" max="1551" width="8.5703125" style="35"/>
    <col min="1552" max="1552" width="12" style="35" customWidth="1"/>
    <col min="1553" max="1553" width="11.42578125" style="35" customWidth="1"/>
    <col min="1554" max="1555" width="12" style="35" customWidth="1"/>
    <col min="1556" max="1791" width="8.5703125" style="35"/>
    <col min="1792" max="1792" width="20" style="35" customWidth="1"/>
    <col min="1793" max="1793" width="18.28515625" style="35" customWidth="1"/>
    <col min="1794" max="1794" width="15.28515625" style="35" customWidth="1"/>
    <col min="1795" max="1795" width="17.7109375" style="35" customWidth="1"/>
    <col min="1796" max="1796" width="14.28515625" style="35" bestFit="1" customWidth="1"/>
    <col min="1797" max="1797" width="12.7109375" style="35" customWidth="1"/>
    <col min="1798" max="1798" width="18.28515625" style="35" customWidth="1"/>
    <col min="1799" max="1799" width="24.5703125" style="35" customWidth="1"/>
    <col min="1800" max="1800" width="11.7109375" style="35" customWidth="1"/>
    <col min="1801" max="1801" width="12.7109375" style="35" customWidth="1"/>
    <col min="1802" max="1802" width="17.7109375" style="35" customWidth="1"/>
    <col min="1803" max="1803" width="16.7109375" style="35" customWidth="1"/>
    <col min="1804" max="1804" width="29.7109375" style="35" customWidth="1"/>
    <col min="1805" max="1805" width="24.7109375" style="35" customWidth="1"/>
    <col min="1806" max="1806" width="19.42578125" style="35" customWidth="1"/>
    <col min="1807" max="1807" width="8.5703125" style="35"/>
    <col min="1808" max="1808" width="12" style="35" customWidth="1"/>
    <col min="1809" max="1809" width="11.42578125" style="35" customWidth="1"/>
    <col min="1810" max="1811" width="12" style="35" customWidth="1"/>
    <col min="1812" max="2047" width="8.5703125" style="35"/>
    <col min="2048" max="2048" width="20" style="35" customWidth="1"/>
    <col min="2049" max="2049" width="18.28515625" style="35" customWidth="1"/>
    <col min="2050" max="2050" width="15.28515625" style="35" customWidth="1"/>
    <col min="2051" max="2051" width="17.7109375" style="35" customWidth="1"/>
    <col min="2052" max="2052" width="14.28515625" style="35" bestFit="1" customWidth="1"/>
    <col min="2053" max="2053" width="12.7109375" style="35" customWidth="1"/>
    <col min="2054" max="2054" width="18.28515625" style="35" customWidth="1"/>
    <col min="2055" max="2055" width="24.5703125" style="35" customWidth="1"/>
    <col min="2056" max="2056" width="11.7109375" style="35" customWidth="1"/>
    <col min="2057" max="2057" width="12.7109375" style="35" customWidth="1"/>
    <col min="2058" max="2058" width="17.7109375" style="35" customWidth="1"/>
    <col min="2059" max="2059" width="16.7109375" style="35" customWidth="1"/>
    <col min="2060" max="2060" width="29.7109375" style="35" customWidth="1"/>
    <col min="2061" max="2061" width="24.7109375" style="35" customWidth="1"/>
    <col min="2062" max="2062" width="19.42578125" style="35" customWidth="1"/>
    <col min="2063" max="2063" width="8.5703125" style="35"/>
    <col min="2064" max="2064" width="12" style="35" customWidth="1"/>
    <col min="2065" max="2065" width="11.42578125" style="35" customWidth="1"/>
    <col min="2066" max="2067" width="12" style="35" customWidth="1"/>
    <col min="2068" max="2303" width="8.5703125" style="35"/>
    <col min="2304" max="2304" width="20" style="35" customWidth="1"/>
    <col min="2305" max="2305" width="18.28515625" style="35" customWidth="1"/>
    <col min="2306" max="2306" width="15.28515625" style="35" customWidth="1"/>
    <col min="2307" max="2307" width="17.7109375" style="35" customWidth="1"/>
    <col min="2308" max="2308" width="14.28515625" style="35" bestFit="1" customWidth="1"/>
    <col min="2309" max="2309" width="12.7109375" style="35" customWidth="1"/>
    <col min="2310" max="2310" width="18.28515625" style="35" customWidth="1"/>
    <col min="2311" max="2311" width="24.5703125" style="35" customWidth="1"/>
    <col min="2312" max="2312" width="11.7109375" style="35" customWidth="1"/>
    <col min="2313" max="2313" width="12.7109375" style="35" customWidth="1"/>
    <col min="2314" max="2314" width="17.7109375" style="35" customWidth="1"/>
    <col min="2315" max="2315" width="16.7109375" style="35" customWidth="1"/>
    <col min="2316" max="2316" width="29.7109375" style="35" customWidth="1"/>
    <col min="2317" max="2317" width="24.7109375" style="35" customWidth="1"/>
    <col min="2318" max="2318" width="19.42578125" style="35" customWidth="1"/>
    <col min="2319" max="2319" width="8.5703125" style="35"/>
    <col min="2320" max="2320" width="12" style="35" customWidth="1"/>
    <col min="2321" max="2321" width="11.42578125" style="35" customWidth="1"/>
    <col min="2322" max="2323" width="12" style="35" customWidth="1"/>
    <col min="2324" max="2559" width="8.5703125" style="35"/>
    <col min="2560" max="2560" width="20" style="35" customWidth="1"/>
    <col min="2561" max="2561" width="18.28515625" style="35" customWidth="1"/>
    <col min="2562" max="2562" width="15.28515625" style="35" customWidth="1"/>
    <col min="2563" max="2563" width="17.7109375" style="35" customWidth="1"/>
    <col min="2564" max="2564" width="14.28515625" style="35" bestFit="1" customWidth="1"/>
    <col min="2565" max="2565" width="12.7109375" style="35" customWidth="1"/>
    <col min="2566" max="2566" width="18.28515625" style="35" customWidth="1"/>
    <col min="2567" max="2567" width="24.5703125" style="35" customWidth="1"/>
    <col min="2568" max="2568" width="11.7109375" style="35" customWidth="1"/>
    <col min="2569" max="2569" width="12.7109375" style="35" customWidth="1"/>
    <col min="2570" max="2570" width="17.7109375" style="35" customWidth="1"/>
    <col min="2571" max="2571" width="16.7109375" style="35" customWidth="1"/>
    <col min="2572" max="2572" width="29.7109375" style="35" customWidth="1"/>
    <col min="2573" max="2573" width="24.7109375" style="35" customWidth="1"/>
    <col min="2574" max="2574" width="19.42578125" style="35" customWidth="1"/>
    <col min="2575" max="2575" width="8.5703125" style="35"/>
    <col min="2576" max="2576" width="12" style="35" customWidth="1"/>
    <col min="2577" max="2577" width="11.42578125" style="35" customWidth="1"/>
    <col min="2578" max="2579" width="12" style="35" customWidth="1"/>
    <col min="2580" max="2815" width="8.5703125" style="35"/>
    <col min="2816" max="2816" width="20" style="35" customWidth="1"/>
    <col min="2817" max="2817" width="18.28515625" style="35" customWidth="1"/>
    <col min="2818" max="2818" width="15.28515625" style="35" customWidth="1"/>
    <col min="2819" max="2819" width="17.7109375" style="35" customWidth="1"/>
    <col min="2820" max="2820" width="14.28515625" style="35" bestFit="1" customWidth="1"/>
    <col min="2821" max="2821" width="12.7109375" style="35" customWidth="1"/>
    <col min="2822" max="2822" width="18.28515625" style="35" customWidth="1"/>
    <col min="2823" max="2823" width="24.5703125" style="35" customWidth="1"/>
    <col min="2824" max="2824" width="11.7109375" style="35" customWidth="1"/>
    <col min="2825" max="2825" width="12.7109375" style="35" customWidth="1"/>
    <col min="2826" max="2826" width="17.7109375" style="35" customWidth="1"/>
    <col min="2827" max="2827" width="16.7109375" style="35" customWidth="1"/>
    <col min="2828" max="2828" width="29.7109375" style="35" customWidth="1"/>
    <col min="2829" max="2829" width="24.7109375" style="35" customWidth="1"/>
    <col min="2830" max="2830" width="19.42578125" style="35" customWidth="1"/>
    <col min="2831" max="2831" width="8.5703125" style="35"/>
    <col min="2832" max="2832" width="12" style="35" customWidth="1"/>
    <col min="2833" max="2833" width="11.42578125" style="35" customWidth="1"/>
    <col min="2834" max="2835" width="12" style="35" customWidth="1"/>
    <col min="2836" max="3071" width="8.5703125" style="35"/>
    <col min="3072" max="3072" width="20" style="35" customWidth="1"/>
    <col min="3073" max="3073" width="18.28515625" style="35" customWidth="1"/>
    <col min="3074" max="3074" width="15.28515625" style="35" customWidth="1"/>
    <col min="3075" max="3075" width="17.7109375" style="35" customWidth="1"/>
    <col min="3076" max="3076" width="14.28515625" style="35" bestFit="1" customWidth="1"/>
    <col min="3077" max="3077" width="12.7109375" style="35" customWidth="1"/>
    <col min="3078" max="3078" width="18.28515625" style="35" customWidth="1"/>
    <col min="3079" max="3079" width="24.5703125" style="35" customWidth="1"/>
    <col min="3080" max="3080" width="11.7109375" style="35" customWidth="1"/>
    <col min="3081" max="3081" width="12.7109375" style="35" customWidth="1"/>
    <col min="3082" max="3082" width="17.7109375" style="35" customWidth="1"/>
    <col min="3083" max="3083" width="16.7109375" style="35" customWidth="1"/>
    <col min="3084" max="3084" width="29.7109375" style="35" customWidth="1"/>
    <col min="3085" max="3085" width="24.7109375" style="35" customWidth="1"/>
    <col min="3086" max="3086" width="19.42578125" style="35" customWidth="1"/>
    <col min="3087" max="3087" width="8.5703125" style="35"/>
    <col min="3088" max="3088" width="12" style="35" customWidth="1"/>
    <col min="3089" max="3089" width="11.42578125" style="35" customWidth="1"/>
    <col min="3090" max="3091" width="12" style="35" customWidth="1"/>
    <col min="3092" max="3327" width="8.5703125" style="35"/>
    <col min="3328" max="3328" width="20" style="35" customWidth="1"/>
    <col min="3329" max="3329" width="18.28515625" style="35" customWidth="1"/>
    <col min="3330" max="3330" width="15.28515625" style="35" customWidth="1"/>
    <col min="3331" max="3331" width="17.7109375" style="35" customWidth="1"/>
    <col min="3332" max="3332" width="14.28515625" style="35" bestFit="1" customWidth="1"/>
    <col min="3333" max="3333" width="12.7109375" style="35" customWidth="1"/>
    <col min="3334" max="3334" width="18.28515625" style="35" customWidth="1"/>
    <col min="3335" max="3335" width="24.5703125" style="35" customWidth="1"/>
    <col min="3336" max="3336" width="11.7109375" style="35" customWidth="1"/>
    <col min="3337" max="3337" width="12.7109375" style="35" customWidth="1"/>
    <col min="3338" max="3338" width="17.7109375" style="35" customWidth="1"/>
    <col min="3339" max="3339" width="16.7109375" style="35" customWidth="1"/>
    <col min="3340" max="3340" width="29.7109375" style="35" customWidth="1"/>
    <col min="3341" max="3341" width="24.7109375" style="35" customWidth="1"/>
    <col min="3342" max="3342" width="19.42578125" style="35" customWidth="1"/>
    <col min="3343" max="3343" width="8.5703125" style="35"/>
    <col min="3344" max="3344" width="12" style="35" customWidth="1"/>
    <col min="3345" max="3345" width="11.42578125" style="35" customWidth="1"/>
    <col min="3346" max="3347" width="12" style="35" customWidth="1"/>
    <col min="3348" max="3583" width="8.5703125" style="35"/>
    <col min="3584" max="3584" width="20" style="35" customWidth="1"/>
    <col min="3585" max="3585" width="18.28515625" style="35" customWidth="1"/>
    <col min="3586" max="3586" width="15.28515625" style="35" customWidth="1"/>
    <col min="3587" max="3587" width="17.7109375" style="35" customWidth="1"/>
    <col min="3588" max="3588" width="14.28515625" style="35" bestFit="1" customWidth="1"/>
    <col min="3589" max="3589" width="12.7109375" style="35" customWidth="1"/>
    <col min="3590" max="3590" width="18.28515625" style="35" customWidth="1"/>
    <col min="3591" max="3591" width="24.5703125" style="35" customWidth="1"/>
    <col min="3592" max="3592" width="11.7109375" style="35" customWidth="1"/>
    <col min="3593" max="3593" width="12.7109375" style="35" customWidth="1"/>
    <col min="3594" max="3594" width="17.7109375" style="35" customWidth="1"/>
    <col min="3595" max="3595" width="16.7109375" style="35" customWidth="1"/>
    <col min="3596" max="3596" width="29.7109375" style="35" customWidth="1"/>
    <col min="3597" max="3597" width="24.7109375" style="35" customWidth="1"/>
    <col min="3598" max="3598" width="19.42578125" style="35" customWidth="1"/>
    <col min="3599" max="3599" width="8.5703125" style="35"/>
    <col min="3600" max="3600" width="12" style="35" customWidth="1"/>
    <col min="3601" max="3601" width="11.42578125" style="35" customWidth="1"/>
    <col min="3602" max="3603" width="12" style="35" customWidth="1"/>
    <col min="3604" max="3839" width="8.5703125" style="35"/>
    <col min="3840" max="3840" width="20" style="35" customWidth="1"/>
    <col min="3841" max="3841" width="18.28515625" style="35" customWidth="1"/>
    <col min="3842" max="3842" width="15.28515625" style="35" customWidth="1"/>
    <col min="3843" max="3843" width="17.7109375" style="35" customWidth="1"/>
    <col min="3844" max="3844" width="14.28515625" style="35" bestFit="1" customWidth="1"/>
    <col min="3845" max="3845" width="12.7109375" style="35" customWidth="1"/>
    <col min="3846" max="3846" width="18.28515625" style="35" customWidth="1"/>
    <col min="3847" max="3847" width="24.5703125" style="35" customWidth="1"/>
    <col min="3848" max="3848" width="11.7109375" style="35" customWidth="1"/>
    <col min="3849" max="3849" width="12.7109375" style="35" customWidth="1"/>
    <col min="3850" max="3850" width="17.7109375" style="35" customWidth="1"/>
    <col min="3851" max="3851" width="16.7109375" style="35" customWidth="1"/>
    <col min="3852" max="3852" width="29.7109375" style="35" customWidth="1"/>
    <col min="3853" max="3853" width="24.7109375" style="35" customWidth="1"/>
    <col min="3854" max="3854" width="19.42578125" style="35" customWidth="1"/>
    <col min="3855" max="3855" width="8.5703125" style="35"/>
    <col min="3856" max="3856" width="12" style="35" customWidth="1"/>
    <col min="3857" max="3857" width="11.42578125" style="35" customWidth="1"/>
    <col min="3858" max="3859" width="12" style="35" customWidth="1"/>
    <col min="3860" max="4095" width="8.5703125" style="35"/>
    <col min="4096" max="4096" width="20" style="35" customWidth="1"/>
    <col min="4097" max="4097" width="18.28515625" style="35" customWidth="1"/>
    <col min="4098" max="4098" width="15.28515625" style="35" customWidth="1"/>
    <col min="4099" max="4099" width="17.7109375" style="35" customWidth="1"/>
    <col min="4100" max="4100" width="14.28515625" style="35" bestFit="1" customWidth="1"/>
    <col min="4101" max="4101" width="12.7109375" style="35" customWidth="1"/>
    <col min="4102" max="4102" width="18.28515625" style="35" customWidth="1"/>
    <col min="4103" max="4103" width="24.5703125" style="35" customWidth="1"/>
    <col min="4104" max="4104" width="11.7109375" style="35" customWidth="1"/>
    <col min="4105" max="4105" width="12.7109375" style="35" customWidth="1"/>
    <col min="4106" max="4106" width="17.7109375" style="35" customWidth="1"/>
    <col min="4107" max="4107" width="16.7109375" style="35" customWidth="1"/>
    <col min="4108" max="4108" width="29.7109375" style="35" customWidth="1"/>
    <col min="4109" max="4109" width="24.7109375" style="35" customWidth="1"/>
    <col min="4110" max="4110" width="19.42578125" style="35" customWidth="1"/>
    <col min="4111" max="4111" width="8.5703125" style="35"/>
    <col min="4112" max="4112" width="12" style="35" customWidth="1"/>
    <col min="4113" max="4113" width="11.42578125" style="35" customWidth="1"/>
    <col min="4114" max="4115" width="12" style="35" customWidth="1"/>
    <col min="4116" max="4351" width="8.5703125" style="35"/>
    <col min="4352" max="4352" width="20" style="35" customWidth="1"/>
    <col min="4353" max="4353" width="18.28515625" style="35" customWidth="1"/>
    <col min="4354" max="4354" width="15.28515625" style="35" customWidth="1"/>
    <col min="4355" max="4355" width="17.7109375" style="35" customWidth="1"/>
    <col min="4356" max="4356" width="14.28515625" style="35" bestFit="1" customWidth="1"/>
    <col min="4357" max="4357" width="12.7109375" style="35" customWidth="1"/>
    <col min="4358" max="4358" width="18.28515625" style="35" customWidth="1"/>
    <col min="4359" max="4359" width="24.5703125" style="35" customWidth="1"/>
    <col min="4360" max="4360" width="11.7109375" style="35" customWidth="1"/>
    <col min="4361" max="4361" width="12.7109375" style="35" customWidth="1"/>
    <col min="4362" max="4362" width="17.7109375" style="35" customWidth="1"/>
    <col min="4363" max="4363" width="16.7109375" style="35" customWidth="1"/>
    <col min="4364" max="4364" width="29.7109375" style="35" customWidth="1"/>
    <col min="4365" max="4365" width="24.7109375" style="35" customWidth="1"/>
    <col min="4366" max="4366" width="19.42578125" style="35" customWidth="1"/>
    <col min="4367" max="4367" width="8.5703125" style="35"/>
    <col min="4368" max="4368" width="12" style="35" customWidth="1"/>
    <col min="4369" max="4369" width="11.42578125" style="35" customWidth="1"/>
    <col min="4370" max="4371" width="12" style="35" customWidth="1"/>
    <col min="4372" max="4607" width="8.5703125" style="35"/>
    <col min="4608" max="4608" width="20" style="35" customWidth="1"/>
    <col min="4609" max="4609" width="18.28515625" style="35" customWidth="1"/>
    <col min="4610" max="4610" width="15.28515625" style="35" customWidth="1"/>
    <col min="4611" max="4611" width="17.7109375" style="35" customWidth="1"/>
    <col min="4612" max="4612" width="14.28515625" style="35" bestFit="1" customWidth="1"/>
    <col min="4613" max="4613" width="12.7109375" style="35" customWidth="1"/>
    <col min="4614" max="4614" width="18.28515625" style="35" customWidth="1"/>
    <col min="4615" max="4615" width="24.5703125" style="35" customWidth="1"/>
    <col min="4616" max="4616" width="11.7109375" style="35" customWidth="1"/>
    <col min="4617" max="4617" width="12.7109375" style="35" customWidth="1"/>
    <col min="4618" max="4618" width="17.7109375" style="35" customWidth="1"/>
    <col min="4619" max="4619" width="16.7109375" style="35" customWidth="1"/>
    <col min="4620" max="4620" width="29.7109375" style="35" customWidth="1"/>
    <col min="4621" max="4621" width="24.7109375" style="35" customWidth="1"/>
    <col min="4622" max="4622" width="19.42578125" style="35" customWidth="1"/>
    <col min="4623" max="4623" width="8.5703125" style="35"/>
    <col min="4624" max="4624" width="12" style="35" customWidth="1"/>
    <col min="4625" max="4625" width="11.42578125" style="35" customWidth="1"/>
    <col min="4626" max="4627" width="12" style="35" customWidth="1"/>
    <col min="4628" max="4863" width="8.5703125" style="35"/>
    <col min="4864" max="4864" width="20" style="35" customWidth="1"/>
    <col min="4865" max="4865" width="18.28515625" style="35" customWidth="1"/>
    <col min="4866" max="4866" width="15.28515625" style="35" customWidth="1"/>
    <col min="4867" max="4867" width="17.7109375" style="35" customWidth="1"/>
    <col min="4868" max="4868" width="14.28515625" style="35" bestFit="1" customWidth="1"/>
    <col min="4869" max="4869" width="12.7109375" style="35" customWidth="1"/>
    <col min="4870" max="4870" width="18.28515625" style="35" customWidth="1"/>
    <col min="4871" max="4871" width="24.5703125" style="35" customWidth="1"/>
    <col min="4872" max="4872" width="11.7109375" style="35" customWidth="1"/>
    <col min="4873" max="4873" width="12.7109375" style="35" customWidth="1"/>
    <col min="4874" max="4874" width="17.7109375" style="35" customWidth="1"/>
    <col min="4875" max="4875" width="16.7109375" style="35" customWidth="1"/>
    <col min="4876" max="4876" width="29.7109375" style="35" customWidth="1"/>
    <col min="4877" max="4877" width="24.7109375" style="35" customWidth="1"/>
    <col min="4878" max="4878" width="19.42578125" style="35" customWidth="1"/>
    <col min="4879" max="4879" width="8.5703125" style="35"/>
    <col min="4880" max="4880" width="12" style="35" customWidth="1"/>
    <col min="4881" max="4881" width="11.42578125" style="35" customWidth="1"/>
    <col min="4882" max="4883" width="12" style="35" customWidth="1"/>
    <col min="4884" max="5119" width="8.5703125" style="35"/>
    <col min="5120" max="5120" width="20" style="35" customWidth="1"/>
    <col min="5121" max="5121" width="18.28515625" style="35" customWidth="1"/>
    <col min="5122" max="5122" width="15.28515625" style="35" customWidth="1"/>
    <col min="5123" max="5123" width="17.7109375" style="35" customWidth="1"/>
    <col min="5124" max="5124" width="14.28515625" style="35" bestFit="1" customWidth="1"/>
    <col min="5125" max="5125" width="12.7109375" style="35" customWidth="1"/>
    <col min="5126" max="5126" width="18.28515625" style="35" customWidth="1"/>
    <col min="5127" max="5127" width="24.5703125" style="35" customWidth="1"/>
    <col min="5128" max="5128" width="11.7109375" style="35" customWidth="1"/>
    <col min="5129" max="5129" width="12.7109375" style="35" customWidth="1"/>
    <col min="5130" max="5130" width="17.7109375" style="35" customWidth="1"/>
    <col min="5131" max="5131" width="16.7109375" style="35" customWidth="1"/>
    <col min="5132" max="5132" width="29.7109375" style="35" customWidth="1"/>
    <col min="5133" max="5133" width="24.7109375" style="35" customWidth="1"/>
    <col min="5134" max="5134" width="19.42578125" style="35" customWidth="1"/>
    <col min="5135" max="5135" width="8.5703125" style="35"/>
    <col min="5136" max="5136" width="12" style="35" customWidth="1"/>
    <col min="5137" max="5137" width="11.42578125" style="35" customWidth="1"/>
    <col min="5138" max="5139" width="12" style="35" customWidth="1"/>
    <col min="5140" max="5375" width="8.5703125" style="35"/>
    <col min="5376" max="5376" width="20" style="35" customWidth="1"/>
    <col min="5377" max="5377" width="18.28515625" style="35" customWidth="1"/>
    <col min="5378" max="5378" width="15.28515625" style="35" customWidth="1"/>
    <col min="5379" max="5379" width="17.7109375" style="35" customWidth="1"/>
    <col min="5380" max="5380" width="14.28515625" style="35" bestFit="1" customWidth="1"/>
    <col min="5381" max="5381" width="12.7109375" style="35" customWidth="1"/>
    <col min="5382" max="5382" width="18.28515625" style="35" customWidth="1"/>
    <col min="5383" max="5383" width="24.5703125" style="35" customWidth="1"/>
    <col min="5384" max="5384" width="11.7109375" style="35" customWidth="1"/>
    <col min="5385" max="5385" width="12.7109375" style="35" customWidth="1"/>
    <col min="5386" max="5386" width="17.7109375" style="35" customWidth="1"/>
    <col min="5387" max="5387" width="16.7109375" style="35" customWidth="1"/>
    <col min="5388" max="5388" width="29.7109375" style="35" customWidth="1"/>
    <col min="5389" max="5389" width="24.7109375" style="35" customWidth="1"/>
    <col min="5390" max="5390" width="19.42578125" style="35" customWidth="1"/>
    <col min="5391" max="5391" width="8.5703125" style="35"/>
    <col min="5392" max="5392" width="12" style="35" customWidth="1"/>
    <col min="5393" max="5393" width="11.42578125" style="35" customWidth="1"/>
    <col min="5394" max="5395" width="12" style="35" customWidth="1"/>
    <col min="5396" max="5631" width="8.5703125" style="35"/>
    <col min="5632" max="5632" width="20" style="35" customWidth="1"/>
    <col min="5633" max="5633" width="18.28515625" style="35" customWidth="1"/>
    <col min="5634" max="5634" width="15.28515625" style="35" customWidth="1"/>
    <col min="5635" max="5635" width="17.7109375" style="35" customWidth="1"/>
    <col min="5636" max="5636" width="14.28515625" style="35" bestFit="1" customWidth="1"/>
    <col min="5637" max="5637" width="12.7109375" style="35" customWidth="1"/>
    <col min="5638" max="5638" width="18.28515625" style="35" customWidth="1"/>
    <col min="5639" max="5639" width="24.5703125" style="35" customWidth="1"/>
    <col min="5640" max="5640" width="11.7109375" style="35" customWidth="1"/>
    <col min="5641" max="5641" width="12.7109375" style="35" customWidth="1"/>
    <col min="5642" max="5642" width="17.7109375" style="35" customWidth="1"/>
    <col min="5643" max="5643" width="16.7109375" style="35" customWidth="1"/>
    <col min="5644" max="5644" width="29.7109375" style="35" customWidth="1"/>
    <col min="5645" max="5645" width="24.7109375" style="35" customWidth="1"/>
    <col min="5646" max="5646" width="19.42578125" style="35" customWidth="1"/>
    <col min="5647" max="5647" width="8.5703125" style="35"/>
    <col min="5648" max="5648" width="12" style="35" customWidth="1"/>
    <col min="5649" max="5649" width="11.42578125" style="35" customWidth="1"/>
    <col min="5650" max="5651" width="12" style="35" customWidth="1"/>
    <col min="5652" max="5887" width="8.5703125" style="35"/>
    <col min="5888" max="5888" width="20" style="35" customWidth="1"/>
    <col min="5889" max="5889" width="18.28515625" style="35" customWidth="1"/>
    <col min="5890" max="5890" width="15.28515625" style="35" customWidth="1"/>
    <col min="5891" max="5891" width="17.7109375" style="35" customWidth="1"/>
    <col min="5892" max="5892" width="14.28515625" style="35" bestFit="1" customWidth="1"/>
    <col min="5893" max="5893" width="12.7109375" style="35" customWidth="1"/>
    <col min="5894" max="5894" width="18.28515625" style="35" customWidth="1"/>
    <col min="5895" max="5895" width="24.5703125" style="35" customWidth="1"/>
    <col min="5896" max="5896" width="11.7109375" style="35" customWidth="1"/>
    <col min="5897" max="5897" width="12.7109375" style="35" customWidth="1"/>
    <col min="5898" max="5898" width="17.7109375" style="35" customWidth="1"/>
    <col min="5899" max="5899" width="16.7109375" style="35" customWidth="1"/>
    <col min="5900" max="5900" width="29.7109375" style="35" customWidth="1"/>
    <col min="5901" max="5901" width="24.7109375" style="35" customWidth="1"/>
    <col min="5902" max="5902" width="19.42578125" style="35" customWidth="1"/>
    <col min="5903" max="5903" width="8.5703125" style="35"/>
    <col min="5904" max="5904" width="12" style="35" customWidth="1"/>
    <col min="5905" max="5905" width="11.42578125" style="35" customWidth="1"/>
    <col min="5906" max="5907" width="12" style="35" customWidth="1"/>
    <col min="5908" max="6143" width="8.5703125" style="35"/>
    <col min="6144" max="6144" width="20" style="35" customWidth="1"/>
    <col min="6145" max="6145" width="18.28515625" style="35" customWidth="1"/>
    <col min="6146" max="6146" width="15.28515625" style="35" customWidth="1"/>
    <col min="6147" max="6147" width="17.7109375" style="35" customWidth="1"/>
    <col min="6148" max="6148" width="14.28515625" style="35" bestFit="1" customWidth="1"/>
    <col min="6149" max="6149" width="12.7109375" style="35" customWidth="1"/>
    <col min="6150" max="6150" width="18.28515625" style="35" customWidth="1"/>
    <col min="6151" max="6151" width="24.5703125" style="35" customWidth="1"/>
    <col min="6152" max="6152" width="11.7109375" style="35" customWidth="1"/>
    <col min="6153" max="6153" width="12.7109375" style="35" customWidth="1"/>
    <col min="6154" max="6154" width="17.7109375" style="35" customWidth="1"/>
    <col min="6155" max="6155" width="16.7109375" style="35" customWidth="1"/>
    <col min="6156" max="6156" width="29.7109375" style="35" customWidth="1"/>
    <col min="6157" max="6157" width="24.7109375" style="35" customWidth="1"/>
    <col min="6158" max="6158" width="19.42578125" style="35" customWidth="1"/>
    <col min="6159" max="6159" width="8.5703125" style="35"/>
    <col min="6160" max="6160" width="12" style="35" customWidth="1"/>
    <col min="6161" max="6161" width="11.42578125" style="35" customWidth="1"/>
    <col min="6162" max="6163" width="12" style="35" customWidth="1"/>
    <col min="6164" max="6399" width="8.5703125" style="35"/>
    <col min="6400" max="6400" width="20" style="35" customWidth="1"/>
    <col min="6401" max="6401" width="18.28515625" style="35" customWidth="1"/>
    <col min="6402" max="6402" width="15.28515625" style="35" customWidth="1"/>
    <col min="6403" max="6403" width="17.7109375" style="35" customWidth="1"/>
    <col min="6404" max="6404" width="14.28515625" style="35" bestFit="1" customWidth="1"/>
    <col min="6405" max="6405" width="12.7109375" style="35" customWidth="1"/>
    <col min="6406" max="6406" width="18.28515625" style="35" customWidth="1"/>
    <col min="6407" max="6407" width="24.5703125" style="35" customWidth="1"/>
    <col min="6408" max="6408" width="11.7109375" style="35" customWidth="1"/>
    <col min="6409" max="6409" width="12.7109375" style="35" customWidth="1"/>
    <col min="6410" max="6410" width="17.7109375" style="35" customWidth="1"/>
    <col min="6411" max="6411" width="16.7109375" style="35" customWidth="1"/>
    <col min="6412" max="6412" width="29.7109375" style="35" customWidth="1"/>
    <col min="6413" max="6413" width="24.7109375" style="35" customWidth="1"/>
    <col min="6414" max="6414" width="19.42578125" style="35" customWidth="1"/>
    <col min="6415" max="6415" width="8.5703125" style="35"/>
    <col min="6416" max="6416" width="12" style="35" customWidth="1"/>
    <col min="6417" max="6417" width="11.42578125" style="35" customWidth="1"/>
    <col min="6418" max="6419" width="12" style="35" customWidth="1"/>
    <col min="6420" max="6655" width="8.5703125" style="35"/>
    <col min="6656" max="6656" width="20" style="35" customWidth="1"/>
    <col min="6657" max="6657" width="18.28515625" style="35" customWidth="1"/>
    <col min="6658" max="6658" width="15.28515625" style="35" customWidth="1"/>
    <col min="6659" max="6659" width="17.7109375" style="35" customWidth="1"/>
    <col min="6660" max="6660" width="14.28515625" style="35" bestFit="1" customWidth="1"/>
    <col min="6661" max="6661" width="12.7109375" style="35" customWidth="1"/>
    <col min="6662" max="6662" width="18.28515625" style="35" customWidth="1"/>
    <col min="6663" max="6663" width="24.5703125" style="35" customWidth="1"/>
    <col min="6664" max="6664" width="11.7109375" style="35" customWidth="1"/>
    <col min="6665" max="6665" width="12.7109375" style="35" customWidth="1"/>
    <col min="6666" max="6666" width="17.7109375" style="35" customWidth="1"/>
    <col min="6667" max="6667" width="16.7109375" style="35" customWidth="1"/>
    <col min="6668" max="6668" width="29.7109375" style="35" customWidth="1"/>
    <col min="6669" max="6669" width="24.7109375" style="35" customWidth="1"/>
    <col min="6670" max="6670" width="19.42578125" style="35" customWidth="1"/>
    <col min="6671" max="6671" width="8.5703125" style="35"/>
    <col min="6672" max="6672" width="12" style="35" customWidth="1"/>
    <col min="6673" max="6673" width="11.42578125" style="35" customWidth="1"/>
    <col min="6674" max="6675" width="12" style="35" customWidth="1"/>
    <col min="6676" max="6911" width="8.5703125" style="35"/>
    <col min="6912" max="6912" width="20" style="35" customWidth="1"/>
    <col min="6913" max="6913" width="18.28515625" style="35" customWidth="1"/>
    <col min="6914" max="6914" width="15.28515625" style="35" customWidth="1"/>
    <col min="6915" max="6915" width="17.7109375" style="35" customWidth="1"/>
    <col min="6916" max="6916" width="14.28515625" style="35" bestFit="1" customWidth="1"/>
    <col min="6917" max="6917" width="12.7109375" style="35" customWidth="1"/>
    <col min="6918" max="6918" width="18.28515625" style="35" customWidth="1"/>
    <col min="6919" max="6919" width="24.5703125" style="35" customWidth="1"/>
    <col min="6920" max="6920" width="11.7109375" style="35" customWidth="1"/>
    <col min="6921" max="6921" width="12.7109375" style="35" customWidth="1"/>
    <col min="6922" max="6922" width="17.7109375" style="35" customWidth="1"/>
    <col min="6923" max="6923" width="16.7109375" style="35" customWidth="1"/>
    <col min="6924" max="6924" width="29.7109375" style="35" customWidth="1"/>
    <col min="6925" max="6925" width="24.7109375" style="35" customWidth="1"/>
    <col min="6926" max="6926" width="19.42578125" style="35" customWidth="1"/>
    <col min="6927" max="6927" width="8.5703125" style="35"/>
    <col min="6928" max="6928" width="12" style="35" customWidth="1"/>
    <col min="6929" max="6929" width="11.42578125" style="35" customWidth="1"/>
    <col min="6930" max="6931" width="12" style="35" customWidth="1"/>
    <col min="6932" max="7167" width="8.5703125" style="35"/>
    <col min="7168" max="7168" width="20" style="35" customWidth="1"/>
    <col min="7169" max="7169" width="18.28515625" style="35" customWidth="1"/>
    <col min="7170" max="7170" width="15.28515625" style="35" customWidth="1"/>
    <col min="7171" max="7171" width="17.7109375" style="35" customWidth="1"/>
    <col min="7172" max="7172" width="14.28515625" style="35" bestFit="1" customWidth="1"/>
    <col min="7173" max="7173" width="12.7109375" style="35" customWidth="1"/>
    <col min="7174" max="7174" width="18.28515625" style="35" customWidth="1"/>
    <col min="7175" max="7175" width="24.5703125" style="35" customWidth="1"/>
    <col min="7176" max="7176" width="11.7109375" style="35" customWidth="1"/>
    <col min="7177" max="7177" width="12.7109375" style="35" customWidth="1"/>
    <col min="7178" max="7178" width="17.7109375" style="35" customWidth="1"/>
    <col min="7179" max="7179" width="16.7109375" style="35" customWidth="1"/>
    <col min="7180" max="7180" width="29.7109375" style="35" customWidth="1"/>
    <col min="7181" max="7181" width="24.7109375" style="35" customWidth="1"/>
    <col min="7182" max="7182" width="19.42578125" style="35" customWidth="1"/>
    <col min="7183" max="7183" width="8.5703125" style="35"/>
    <col min="7184" max="7184" width="12" style="35" customWidth="1"/>
    <col min="7185" max="7185" width="11.42578125" style="35" customWidth="1"/>
    <col min="7186" max="7187" width="12" style="35" customWidth="1"/>
    <col min="7188" max="7423" width="8.5703125" style="35"/>
    <col min="7424" max="7424" width="20" style="35" customWidth="1"/>
    <col min="7425" max="7425" width="18.28515625" style="35" customWidth="1"/>
    <col min="7426" max="7426" width="15.28515625" style="35" customWidth="1"/>
    <col min="7427" max="7427" width="17.7109375" style="35" customWidth="1"/>
    <col min="7428" max="7428" width="14.28515625" style="35" bestFit="1" customWidth="1"/>
    <col min="7429" max="7429" width="12.7109375" style="35" customWidth="1"/>
    <col min="7430" max="7430" width="18.28515625" style="35" customWidth="1"/>
    <col min="7431" max="7431" width="24.5703125" style="35" customWidth="1"/>
    <col min="7432" max="7432" width="11.7109375" style="35" customWidth="1"/>
    <col min="7433" max="7433" width="12.7109375" style="35" customWidth="1"/>
    <col min="7434" max="7434" width="17.7109375" style="35" customWidth="1"/>
    <col min="7435" max="7435" width="16.7109375" style="35" customWidth="1"/>
    <col min="7436" max="7436" width="29.7109375" style="35" customWidth="1"/>
    <col min="7437" max="7437" width="24.7109375" style="35" customWidth="1"/>
    <col min="7438" max="7438" width="19.42578125" style="35" customWidth="1"/>
    <col min="7439" max="7439" width="8.5703125" style="35"/>
    <col min="7440" max="7440" width="12" style="35" customWidth="1"/>
    <col min="7441" max="7441" width="11.42578125" style="35" customWidth="1"/>
    <col min="7442" max="7443" width="12" style="35" customWidth="1"/>
    <col min="7444" max="7679" width="8.5703125" style="35"/>
    <col min="7680" max="7680" width="20" style="35" customWidth="1"/>
    <col min="7681" max="7681" width="18.28515625" style="35" customWidth="1"/>
    <col min="7682" max="7682" width="15.28515625" style="35" customWidth="1"/>
    <col min="7683" max="7683" width="17.7109375" style="35" customWidth="1"/>
    <col min="7684" max="7684" width="14.28515625" style="35" bestFit="1" customWidth="1"/>
    <col min="7685" max="7685" width="12.7109375" style="35" customWidth="1"/>
    <col min="7686" max="7686" width="18.28515625" style="35" customWidth="1"/>
    <col min="7687" max="7687" width="24.5703125" style="35" customWidth="1"/>
    <col min="7688" max="7688" width="11.7109375" style="35" customWidth="1"/>
    <col min="7689" max="7689" width="12.7109375" style="35" customWidth="1"/>
    <col min="7690" max="7690" width="17.7109375" style="35" customWidth="1"/>
    <col min="7691" max="7691" width="16.7109375" style="35" customWidth="1"/>
    <col min="7692" max="7692" width="29.7109375" style="35" customWidth="1"/>
    <col min="7693" max="7693" width="24.7109375" style="35" customWidth="1"/>
    <col min="7694" max="7694" width="19.42578125" style="35" customWidth="1"/>
    <col min="7695" max="7695" width="8.5703125" style="35"/>
    <col min="7696" max="7696" width="12" style="35" customWidth="1"/>
    <col min="7697" max="7697" width="11.42578125" style="35" customWidth="1"/>
    <col min="7698" max="7699" width="12" style="35" customWidth="1"/>
    <col min="7700" max="7935" width="8.5703125" style="35"/>
    <col min="7936" max="7936" width="20" style="35" customWidth="1"/>
    <col min="7937" max="7937" width="18.28515625" style="35" customWidth="1"/>
    <col min="7938" max="7938" width="15.28515625" style="35" customWidth="1"/>
    <col min="7939" max="7939" width="17.7109375" style="35" customWidth="1"/>
    <col min="7940" max="7940" width="14.28515625" style="35" bestFit="1" customWidth="1"/>
    <col min="7941" max="7941" width="12.7109375" style="35" customWidth="1"/>
    <col min="7942" max="7942" width="18.28515625" style="35" customWidth="1"/>
    <col min="7943" max="7943" width="24.5703125" style="35" customWidth="1"/>
    <col min="7944" max="7944" width="11.7109375" style="35" customWidth="1"/>
    <col min="7945" max="7945" width="12.7109375" style="35" customWidth="1"/>
    <col min="7946" max="7946" width="17.7109375" style="35" customWidth="1"/>
    <col min="7947" max="7947" width="16.7109375" style="35" customWidth="1"/>
    <col min="7948" max="7948" width="29.7109375" style="35" customWidth="1"/>
    <col min="7949" max="7949" width="24.7109375" style="35" customWidth="1"/>
    <col min="7950" max="7950" width="19.42578125" style="35" customWidth="1"/>
    <col min="7951" max="7951" width="8.5703125" style="35"/>
    <col min="7952" max="7952" width="12" style="35" customWidth="1"/>
    <col min="7953" max="7953" width="11.42578125" style="35" customWidth="1"/>
    <col min="7954" max="7955" width="12" style="35" customWidth="1"/>
    <col min="7956" max="8191" width="8.5703125" style="35"/>
    <col min="8192" max="8192" width="20" style="35" customWidth="1"/>
    <col min="8193" max="8193" width="18.28515625" style="35" customWidth="1"/>
    <col min="8194" max="8194" width="15.28515625" style="35" customWidth="1"/>
    <col min="8195" max="8195" width="17.7109375" style="35" customWidth="1"/>
    <col min="8196" max="8196" width="14.28515625" style="35" bestFit="1" customWidth="1"/>
    <col min="8197" max="8197" width="12.7109375" style="35" customWidth="1"/>
    <col min="8198" max="8198" width="18.28515625" style="35" customWidth="1"/>
    <col min="8199" max="8199" width="24.5703125" style="35" customWidth="1"/>
    <col min="8200" max="8200" width="11.7109375" style="35" customWidth="1"/>
    <col min="8201" max="8201" width="12.7109375" style="35" customWidth="1"/>
    <col min="8202" max="8202" width="17.7109375" style="35" customWidth="1"/>
    <col min="8203" max="8203" width="16.7109375" style="35" customWidth="1"/>
    <col min="8204" max="8204" width="29.7109375" style="35" customWidth="1"/>
    <col min="8205" max="8205" width="24.7109375" style="35" customWidth="1"/>
    <col min="8206" max="8206" width="19.42578125" style="35" customWidth="1"/>
    <col min="8207" max="8207" width="8.5703125" style="35"/>
    <col min="8208" max="8208" width="12" style="35" customWidth="1"/>
    <col min="8209" max="8209" width="11.42578125" style="35" customWidth="1"/>
    <col min="8210" max="8211" width="12" style="35" customWidth="1"/>
    <col min="8212" max="8447" width="8.5703125" style="35"/>
    <col min="8448" max="8448" width="20" style="35" customWidth="1"/>
    <col min="8449" max="8449" width="18.28515625" style="35" customWidth="1"/>
    <col min="8450" max="8450" width="15.28515625" style="35" customWidth="1"/>
    <col min="8451" max="8451" width="17.7109375" style="35" customWidth="1"/>
    <col min="8452" max="8452" width="14.28515625" style="35" bestFit="1" customWidth="1"/>
    <col min="8453" max="8453" width="12.7109375" style="35" customWidth="1"/>
    <col min="8454" max="8454" width="18.28515625" style="35" customWidth="1"/>
    <col min="8455" max="8455" width="24.5703125" style="35" customWidth="1"/>
    <col min="8456" max="8456" width="11.7109375" style="35" customWidth="1"/>
    <col min="8457" max="8457" width="12.7109375" style="35" customWidth="1"/>
    <col min="8458" max="8458" width="17.7109375" style="35" customWidth="1"/>
    <col min="8459" max="8459" width="16.7109375" style="35" customWidth="1"/>
    <col min="8460" max="8460" width="29.7109375" style="35" customWidth="1"/>
    <col min="8461" max="8461" width="24.7109375" style="35" customWidth="1"/>
    <col min="8462" max="8462" width="19.42578125" style="35" customWidth="1"/>
    <col min="8463" max="8463" width="8.5703125" style="35"/>
    <col min="8464" max="8464" width="12" style="35" customWidth="1"/>
    <col min="8465" max="8465" width="11.42578125" style="35" customWidth="1"/>
    <col min="8466" max="8467" width="12" style="35" customWidth="1"/>
    <col min="8468" max="8703" width="8.5703125" style="35"/>
    <col min="8704" max="8704" width="20" style="35" customWidth="1"/>
    <col min="8705" max="8705" width="18.28515625" style="35" customWidth="1"/>
    <col min="8706" max="8706" width="15.28515625" style="35" customWidth="1"/>
    <col min="8707" max="8707" width="17.7109375" style="35" customWidth="1"/>
    <col min="8708" max="8708" width="14.28515625" style="35" bestFit="1" customWidth="1"/>
    <col min="8709" max="8709" width="12.7109375" style="35" customWidth="1"/>
    <col min="8710" max="8710" width="18.28515625" style="35" customWidth="1"/>
    <col min="8711" max="8711" width="24.5703125" style="35" customWidth="1"/>
    <col min="8712" max="8712" width="11.7109375" style="35" customWidth="1"/>
    <col min="8713" max="8713" width="12.7109375" style="35" customWidth="1"/>
    <col min="8714" max="8714" width="17.7109375" style="35" customWidth="1"/>
    <col min="8715" max="8715" width="16.7109375" style="35" customWidth="1"/>
    <col min="8716" max="8716" width="29.7109375" style="35" customWidth="1"/>
    <col min="8717" max="8717" width="24.7109375" style="35" customWidth="1"/>
    <col min="8718" max="8718" width="19.42578125" style="35" customWidth="1"/>
    <col min="8719" max="8719" width="8.5703125" style="35"/>
    <col min="8720" max="8720" width="12" style="35" customWidth="1"/>
    <col min="8721" max="8721" width="11.42578125" style="35" customWidth="1"/>
    <col min="8722" max="8723" width="12" style="35" customWidth="1"/>
    <col min="8724" max="8959" width="8.5703125" style="35"/>
    <col min="8960" max="8960" width="20" style="35" customWidth="1"/>
    <col min="8961" max="8961" width="18.28515625" style="35" customWidth="1"/>
    <col min="8962" max="8962" width="15.28515625" style="35" customWidth="1"/>
    <col min="8963" max="8963" width="17.7109375" style="35" customWidth="1"/>
    <col min="8964" max="8964" width="14.28515625" style="35" bestFit="1" customWidth="1"/>
    <col min="8965" max="8965" width="12.7109375" style="35" customWidth="1"/>
    <col min="8966" max="8966" width="18.28515625" style="35" customWidth="1"/>
    <col min="8967" max="8967" width="24.5703125" style="35" customWidth="1"/>
    <col min="8968" max="8968" width="11.7109375" style="35" customWidth="1"/>
    <col min="8969" max="8969" width="12.7109375" style="35" customWidth="1"/>
    <col min="8970" max="8970" width="17.7109375" style="35" customWidth="1"/>
    <col min="8971" max="8971" width="16.7109375" style="35" customWidth="1"/>
    <col min="8972" max="8972" width="29.7109375" style="35" customWidth="1"/>
    <col min="8973" max="8973" width="24.7109375" style="35" customWidth="1"/>
    <col min="8974" max="8974" width="19.42578125" style="35" customWidth="1"/>
    <col min="8975" max="8975" width="8.5703125" style="35"/>
    <col min="8976" max="8976" width="12" style="35" customWidth="1"/>
    <col min="8977" max="8977" width="11.42578125" style="35" customWidth="1"/>
    <col min="8978" max="8979" width="12" style="35" customWidth="1"/>
    <col min="8980" max="9215" width="8.5703125" style="35"/>
    <col min="9216" max="9216" width="20" style="35" customWidth="1"/>
    <col min="9217" max="9217" width="18.28515625" style="35" customWidth="1"/>
    <col min="9218" max="9218" width="15.28515625" style="35" customWidth="1"/>
    <col min="9219" max="9219" width="17.7109375" style="35" customWidth="1"/>
    <col min="9220" max="9220" width="14.28515625" style="35" bestFit="1" customWidth="1"/>
    <col min="9221" max="9221" width="12.7109375" style="35" customWidth="1"/>
    <col min="9222" max="9222" width="18.28515625" style="35" customWidth="1"/>
    <col min="9223" max="9223" width="24.5703125" style="35" customWidth="1"/>
    <col min="9224" max="9224" width="11.7109375" style="35" customWidth="1"/>
    <col min="9225" max="9225" width="12.7109375" style="35" customWidth="1"/>
    <col min="9226" max="9226" width="17.7109375" style="35" customWidth="1"/>
    <col min="9227" max="9227" width="16.7109375" style="35" customWidth="1"/>
    <col min="9228" max="9228" width="29.7109375" style="35" customWidth="1"/>
    <col min="9229" max="9229" width="24.7109375" style="35" customWidth="1"/>
    <col min="9230" max="9230" width="19.42578125" style="35" customWidth="1"/>
    <col min="9231" max="9231" width="8.5703125" style="35"/>
    <col min="9232" max="9232" width="12" style="35" customWidth="1"/>
    <col min="9233" max="9233" width="11.42578125" style="35" customWidth="1"/>
    <col min="9234" max="9235" width="12" style="35" customWidth="1"/>
    <col min="9236" max="9471" width="8.5703125" style="35"/>
    <col min="9472" max="9472" width="20" style="35" customWidth="1"/>
    <col min="9473" max="9473" width="18.28515625" style="35" customWidth="1"/>
    <col min="9474" max="9474" width="15.28515625" style="35" customWidth="1"/>
    <col min="9475" max="9475" width="17.7109375" style="35" customWidth="1"/>
    <col min="9476" max="9476" width="14.28515625" style="35" bestFit="1" customWidth="1"/>
    <col min="9477" max="9477" width="12.7109375" style="35" customWidth="1"/>
    <col min="9478" max="9478" width="18.28515625" style="35" customWidth="1"/>
    <col min="9479" max="9479" width="24.5703125" style="35" customWidth="1"/>
    <col min="9480" max="9480" width="11.7109375" style="35" customWidth="1"/>
    <col min="9481" max="9481" width="12.7109375" style="35" customWidth="1"/>
    <col min="9482" max="9482" width="17.7109375" style="35" customWidth="1"/>
    <col min="9483" max="9483" width="16.7109375" style="35" customWidth="1"/>
    <col min="9484" max="9484" width="29.7109375" style="35" customWidth="1"/>
    <col min="9485" max="9485" width="24.7109375" style="35" customWidth="1"/>
    <col min="9486" max="9486" width="19.42578125" style="35" customWidth="1"/>
    <col min="9487" max="9487" width="8.5703125" style="35"/>
    <col min="9488" max="9488" width="12" style="35" customWidth="1"/>
    <col min="9489" max="9489" width="11.42578125" style="35" customWidth="1"/>
    <col min="9490" max="9491" width="12" style="35" customWidth="1"/>
    <col min="9492" max="9727" width="8.5703125" style="35"/>
    <col min="9728" max="9728" width="20" style="35" customWidth="1"/>
    <col min="9729" max="9729" width="18.28515625" style="35" customWidth="1"/>
    <col min="9730" max="9730" width="15.28515625" style="35" customWidth="1"/>
    <col min="9731" max="9731" width="17.7109375" style="35" customWidth="1"/>
    <col min="9732" max="9732" width="14.28515625" style="35" bestFit="1" customWidth="1"/>
    <col min="9733" max="9733" width="12.7109375" style="35" customWidth="1"/>
    <col min="9734" max="9734" width="18.28515625" style="35" customWidth="1"/>
    <col min="9735" max="9735" width="24.5703125" style="35" customWidth="1"/>
    <col min="9736" max="9736" width="11.7109375" style="35" customWidth="1"/>
    <col min="9737" max="9737" width="12.7109375" style="35" customWidth="1"/>
    <col min="9738" max="9738" width="17.7109375" style="35" customWidth="1"/>
    <col min="9739" max="9739" width="16.7109375" style="35" customWidth="1"/>
    <col min="9740" max="9740" width="29.7109375" style="35" customWidth="1"/>
    <col min="9741" max="9741" width="24.7109375" style="35" customWidth="1"/>
    <col min="9742" max="9742" width="19.42578125" style="35" customWidth="1"/>
    <col min="9743" max="9743" width="8.5703125" style="35"/>
    <col min="9744" max="9744" width="12" style="35" customWidth="1"/>
    <col min="9745" max="9745" width="11.42578125" style="35" customWidth="1"/>
    <col min="9746" max="9747" width="12" style="35" customWidth="1"/>
    <col min="9748" max="9983" width="8.5703125" style="35"/>
    <col min="9984" max="9984" width="20" style="35" customWidth="1"/>
    <col min="9985" max="9985" width="18.28515625" style="35" customWidth="1"/>
    <col min="9986" max="9986" width="15.28515625" style="35" customWidth="1"/>
    <col min="9987" max="9987" width="17.7109375" style="35" customWidth="1"/>
    <col min="9988" max="9988" width="14.28515625" style="35" bestFit="1" customWidth="1"/>
    <col min="9989" max="9989" width="12.7109375" style="35" customWidth="1"/>
    <col min="9990" max="9990" width="18.28515625" style="35" customWidth="1"/>
    <col min="9991" max="9991" width="24.5703125" style="35" customWidth="1"/>
    <col min="9992" max="9992" width="11.7109375" style="35" customWidth="1"/>
    <col min="9993" max="9993" width="12.7109375" style="35" customWidth="1"/>
    <col min="9994" max="9994" width="17.7109375" style="35" customWidth="1"/>
    <col min="9995" max="9995" width="16.7109375" style="35" customWidth="1"/>
    <col min="9996" max="9996" width="29.7109375" style="35" customWidth="1"/>
    <col min="9997" max="9997" width="24.7109375" style="35" customWidth="1"/>
    <col min="9998" max="9998" width="19.42578125" style="35" customWidth="1"/>
    <col min="9999" max="9999" width="8.5703125" style="35"/>
    <col min="10000" max="10000" width="12" style="35" customWidth="1"/>
    <col min="10001" max="10001" width="11.42578125" style="35" customWidth="1"/>
    <col min="10002" max="10003" width="12" style="35" customWidth="1"/>
    <col min="10004" max="10239" width="8.5703125" style="35"/>
    <col min="10240" max="10240" width="20" style="35" customWidth="1"/>
    <col min="10241" max="10241" width="18.28515625" style="35" customWidth="1"/>
    <col min="10242" max="10242" width="15.28515625" style="35" customWidth="1"/>
    <col min="10243" max="10243" width="17.7109375" style="35" customWidth="1"/>
    <col min="10244" max="10244" width="14.28515625" style="35" bestFit="1" customWidth="1"/>
    <col min="10245" max="10245" width="12.7109375" style="35" customWidth="1"/>
    <col min="10246" max="10246" width="18.28515625" style="35" customWidth="1"/>
    <col min="10247" max="10247" width="24.5703125" style="35" customWidth="1"/>
    <col min="10248" max="10248" width="11.7109375" style="35" customWidth="1"/>
    <col min="10249" max="10249" width="12.7109375" style="35" customWidth="1"/>
    <col min="10250" max="10250" width="17.7109375" style="35" customWidth="1"/>
    <col min="10251" max="10251" width="16.7109375" style="35" customWidth="1"/>
    <col min="10252" max="10252" width="29.7109375" style="35" customWidth="1"/>
    <col min="10253" max="10253" width="24.7109375" style="35" customWidth="1"/>
    <col min="10254" max="10254" width="19.42578125" style="35" customWidth="1"/>
    <col min="10255" max="10255" width="8.5703125" style="35"/>
    <col min="10256" max="10256" width="12" style="35" customWidth="1"/>
    <col min="10257" max="10257" width="11.42578125" style="35" customWidth="1"/>
    <col min="10258" max="10259" width="12" style="35" customWidth="1"/>
    <col min="10260" max="10495" width="8.5703125" style="35"/>
    <col min="10496" max="10496" width="20" style="35" customWidth="1"/>
    <col min="10497" max="10497" width="18.28515625" style="35" customWidth="1"/>
    <col min="10498" max="10498" width="15.28515625" style="35" customWidth="1"/>
    <col min="10499" max="10499" width="17.7109375" style="35" customWidth="1"/>
    <col min="10500" max="10500" width="14.28515625" style="35" bestFit="1" customWidth="1"/>
    <col min="10501" max="10501" width="12.7109375" style="35" customWidth="1"/>
    <col min="10502" max="10502" width="18.28515625" style="35" customWidth="1"/>
    <col min="10503" max="10503" width="24.5703125" style="35" customWidth="1"/>
    <col min="10504" max="10504" width="11.7109375" style="35" customWidth="1"/>
    <col min="10505" max="10505" width="12.7109375" style="35" customWidth="1"/>
    <col min="10506" max="10506" width="17.7109375" style="35" customWidth="1"/>
    <col min="10507" max="10507" width="16.7109375" style="35" customWidth="1"/>
    <col min="10508" max="10508" width="29.7109375" style="35" customWidth="1"/>
    <col min="10509" max="10509" width="24.7109375" style="35" customWidth="1"/>
    <col min="10510" max="10510" width="19.42578125" style="35" customWidth="1"/>
    <col min="10511" max="10511" width="8.5703125" style="35"/>
    <col min="10512" max="10512" width="12" style="35" customWidth="1"/>
    <col min="10513" max="10513" width="11.42578125" style="35" customWidth="1"/>
    <col min="10514" max="10515" width="12" style="35" customWidth="1"/>
    <col min="10516" max="10751" width="8.5703125" style="35"/>
    <col min="10752" max="10752" width="20" style="35" customWidth="1"/>
    <col min="10753" max="10753" width="18.28515625" style="35" customWidth="1"/>
    <col min="10754" max="10754" width="15.28515625" style="35" customWidth="1"/>
    <col min="10755" max="10755" width="17.7109375" style="35" customWidth="1"/>
    <col min="10756" max="10756" width="14.28515625" style="35" bestFit="1" customWidth="1"/>
    <col min="10757" max="10757" width="12.7109375" style="35" customWidth="1"/>
    <col min="10758" max="10758" width="18.28515625" style="35" customWidth="1"/>
    <col min="10759" max="10759" width="24.5703125" style="35" customWidth="1"/>
    <col min="10760" max="10760" width="11.7109375" style="35" customWidth="1"/>
    <col min="10761" max="10761" width="12.7109375" style="35" customWidth="1"/>
    <col min="10762" max="10762" width="17.7109375" style="35" customWidth="1"/>
    <col min="10763" max="10763" width="16.7109375" style="35" customWidth="1"/>
    <col min="10764" max="10764" width="29.7109375" style="35" customWidth="1"/>
    <col min="10765" max="10765" width="24.7109375" style="35" customWidth="1"/>
    <col min="10766" max="10766" width="19.42578125" style="35" customWidth="1"/>
    <col min="10767" max="10767" width="8.5703125" style="35"/>
    <col min="10768" max="10768" width="12" style="35" customWidth="1"/>
    <col min="10769" max="10769" width="11.42578125" style="35" customWidth="1"/>
    <col min="10770" max="10771" width="12" style="35" customWidth="1"/>
    <col min="10772" max="11007" width="8.5703125" style="35"/>
    <col min="11008" max="11008" width="20" style="35" customWidth="1"/>
    <col min="11009" max="11009" width="18.28515625" style="35" customWidth="1"/>
    <col min="11010" max="11010" width="15.28515625" style="35" customWidth="1"/>
    <col min="11011" max="11011" width="17.7109375" style="35" customWidth="1"/>
    <col min="11012" max="11012" width="14.28515625" style="35" bestFit="1" customWidth="1"/>
    <col min="11013" max="11013" width="12.7109375" style="35" customWidth="1"/>
    <col min="11014" max="11014" width="18.28515625" style="35" customWidth="1"/>
    <col min="11015" max="11015" width="24.5703125" style="35" customWidth="1"/>
    <col min="11016" max="11016" width="11.7109375" style="35" customWidth="1"/>
    <col min="11017" max="11017" width="12.7109375" style="35" customWidth="1"/>
    <col min="11018" max="11018" width="17.7109375" style="35" customWidth="1"/>
    <col min="11019" max="11019" width="16.7109375" style="35" customWidth="1"/>
    <col min="11020" max="11020" width="29.7109375" style="35" customWidth="1"/>
    <col min="11021" max="11021" width="24.7109375" style="35" customWidth="1"/>
    <col min="11022" max="11022" width="19.42578125" style="35" customWidth="1"/>
    <col min="11023" max="11023" width="8.5703125" style="35"/>
    <col min="11024" max="11024" width="12" style="35" customWidth="1"/>
    <col min="11025" max="11025" width="11.42578125" style="35" customWidth="1"/>
    <col min="11026" max="11027" width="12" style="35" customWidth="1"/>
    <col min="11028" max="11263" width="8.5703125" style="35"/>
    <col min="11264" max="11264" width="20" style="35" customWidth="1"/>
    <col min="11265" max="11265" width="18.28515625" style="35" customWidth="1"/>
    <col min="11266" max="11266" width="15.28515625" style="35" customWidth="1"/>
    <col min="11267" max="11267" width="17.7109375" style="35" customWidth="1"/>
    <col min="11268" max="11268" width="14.28515625" style="35" bestFit="1" customWidth="1"/>
    <col min="11269" max="11269" width="12.7109375" style="35" customWidth="1"/>
    <col min="11270" max="11270" width="18.28515625" style="35" customWidth="1"/>
    <col min="11271" max="11271" width="24.5703125" style="35" customWidth="1"/>
    <col min="11272" max="11272" width="11.7109375" style="35" customWidth="1"/>
    <col min="11273" max="11273" width="12.7109375" style="35" customWidth="1"/>
    <col min="11274" max="11274" width="17.7109375" style="35" customWidth="1"/>
    <col min="11275" max="11275" width="16.7109375" style="35" customWidth="1"/>
    <col min="11276" max="11276" width="29.7109375" style="35" customWidth="1"/>
    <col min="11277" max="11277" width="24.7109375" style="35" customWidth="1"/>
    <col min="11278" max="11278" width="19.42578125" style="35" customWidth="1"/>
    <col min="11279" max="11279" width="8.5703125" style="35"/>
    <col min="11280" max="11280" width="12" style="35" customWidth="1"/>
    <col min="11281" max="11281" width="11.42578125" style="35" customWidth="1"/>
    <col min="11282" max="11283" width="12" style="35" customWidth="1"/>
    <col min="11284" max="11519" width="8.5703125" style="35"/>
    <col min="11520" max="11520" width="20" style="35" customWidth="1"/>
    <col min="11521" max="11521" width="18.28515625" style="35" customWidth="1"/>
    <col min="11522" max="11522" width="15.28515625" style="35" customWidth="1"/>
    <col min="11523" max="11523" width="17.7109375" style="35" customWidth="1"/>
    <col min="11524" max="11524" width="14.28515625" style="35" bestFit="1" customWidth="1"/>
    <col min="11525" max="11525" width="12.7109375" style="35" customWidth="1"/>
    <col min="11526" max="11526" width="18.28515625" style="35" customWidth="1"/>
    <col min="11527" max="11527" width="24.5703125" style="35" customWidth="1"/>
    <col min="11528" max="11528" width="11.7109375" style="35" customWidth="1"/>
    <col min="11529" max="11529" width="12.7109375" style="35" customWidth="1"/>
    <col min="11530" max="11530" width="17.7109375" style="35" customWidth="1"/>
    <col min="11531" max="11531" width="16.7109375" style="35" customWidth="1"/>
    <col min="11532" max="11532" width="29.7109375" style="35" customWidth="1"/>
    <col min="11533" max="11533" width="24.7109375" style="35" customWidth="1"/>
    <col min="11534" max="11534" width="19.42578125" style="35" customWidth="1"/>
    <col min="11535" max="11535" width="8.5703125" style="35"/>
    <col min="11536" max="11536" width="12" style="35" customWidth="1"/>
    <col min="11537" max="11537" width="11.42578125" style="35" customWidth="1"/>
    <col min="11538" max="11539" width="12" style="35" customWidth="1"/>
    <col min="11540" max="11775" width="8.5703125" style="35"/>
    <col min="11776" max="11776" width="20" style="35" customWidth="1"/>
    <col min="11777" max="11777" width="18.28515625" style="35" customWidth="1"/>
    <col min="11778" max="11778" width="15.28515625" style="35" customWidth="1"/>
    <col min="11779" max="11779" width="17.7109375" style="35" customWidth="1"/>
    <col min="11780" max="11780" width="14.28515625" style="35" bestFit="1" customWidth="1"/>
    <col min="11781" max="11781" width="12.7109375" style="35" customWidth="1"/>
    <col min="11782" max="11782" width="18.28515625" style="35" customWidth="1"/>
    <col min="11783" max="11783" width="24.5703125" style="35" customWidth="1"/>
    <col min="11784" max="11784" width="11.7109375" style="35" customWidth="1"/>
    <col min="11785" max="11785" width="12.7109375" style="35" customWidth="1"/>
    <col min="11786" max="11786" width="17.7109375" style="35" customWidth="1"/>
    <col min="11787" max="11787" width="16.7109375" style="35" customWidth="1"/>
    <col min="11788" max="11788" width="29.7109375" style="35" customWidth="1"/>
    <col min="11789" max="11789" width="24.7109375" style="35" customWidth="1"/>
    <col min="11790" max="11790" width="19.42578125" style="35" customWidth="1"/>
    <col min="11791" max="11791" width="8.5703125" style="35"/>
    <col min="11792" max="11792" width="12" style="35" customWidth="1"/>
    <col min="11793" max="11793" width="11.42578125" style="35" customWidth="1"/>
    <col min="11794" max="11795" width="12" style="35" customWidth="1"/>
    <col min="11796" max="12031" width="8.5703125" style="35"/>
    <col min="12032" max="12032" width="20" style="35" customWidth="1"/>
    <col min="12033" max="12033" width="18.28515625" style="35" customWidth="1"/>
    <col min="12034" max="12034" width="15.28515625" style="35" customWidth="1"/>
    <col min="12035" max="12035" width="17.7109375" style="35" customWidth="1"/>
    <col min="12036" max="12036" width="14.28515625" style="35" bestFit="1" customWidth="1"/>
    <col min="12037" max="12037" width="12.7109375" style="35" customWidth="1"/>
    <col min="12038" max="12038" width="18.28515625" style="35" customWidth="1"/>
    <col min="12039" max="12039" width="24.5703125" style="35" customWidth="1"/>
    <col min="12040" max="12040" width="11.7109375" style="35" customWidth="1"/>
    <col min="12041" max="12041" width="12.7109375" style="35" customWidth="1"/>
    <col min="12042" max="12042" width="17.7109375" style="35" customWidth="1"/>
    <col min="12043" max="12043" width="16.7109375" style="35" customWidth="1"/>
    <col min="12044" max="12044" width="29.7109375" style="35" customWidth="1"/>
    <col min="12045" max="12045" width="24.7109375" style="35" customWidth="1"/>
    <col min="12046" max="12046" width="19.42578125" style="35" customWidth="1"/>
    <col min="12047" max="12047" width="8.5703125" style="35"/>
    <col min="12048" max="12048" width="12" style="35" customWidth="1"/>
    <col min="12049" max="12049" width="11.42578125" style="35" customWidth="1"/>
    <col min="12050" max="12051" width="12" style="35" customWidth="1"/>
    <col min="12052" max="12287" width="8.5703125" style="35"/>
    <col min="12288" max="12288" width="20" style="35" customWidth="1"/>
    <col min="12289" max="12289" width="18.28515625" style="35" customWidth="1"/>
    <col min="12290" max="12290" width="15.28515625" style="35" customWidth="1"/>
    <col min="12291" max="12291" width="17.7109375" style="35" customWidth="1"/>
    <col min="12292" max="12292" width="14.28515625" style="35" bestFit="1" customWidth="1"/>
    <col min="12293" max="12293" width="12.7109375" style="35" customWidth="1"/>
    <col min="12294" max="12294" width="18.28515625" style="35" customWidth="1"/>
    <col min="12295" max="12295" width="24.5703125" style="35" customWidth="1"/>
    <col min="12296" max="12296" width="11.7109375" style="35" customWidth="1"/>
    <col min="12297" max="12297" width="12.7109375" style="35" customWidth="1"/>
    <col min="12298" max="12298" width="17.7109375" style="35" customWidth="1"/>
    <col min="12299" max="12299" width="16.7109375" style="35" customWidth="1"/>
    <col min="12300" max="12300" width="29.7109375" style="35" customWidth="1"/>
    <col min="12301" max="12301" width="24.7109375" style="35" customWidth="1"/>
    <col min="12302" max="12302" width="19.42578125" style="35" customWidth="1"/>
    <col min="12303" max="12303" width="8.5703125" style="35"/>
    <col min="12304" max="12304" width="12" style="35" customWidth="1"/>
    <col min="12305" max="12305" width="11.42578125" style="35" customWidth="1"/>
    <col min="12306" max="12307" width="12" style="35" customWidth="1"/>
    <col min="12308" max="12543" width="8.5703125" style="35"/>
    <col min="12544" max="12544" width="20" style="35" customWidth="1"/>
    <col min="12545" max="12545" width="18.28515625" style="35" customWidth="1"/>
    <col min="12546" max="12546" width="15.28515625" style="35" customWidth="1"/>
    <col min="12547" max="12547" width="17.7109375" style="35" customWidth="1"/>
    <col min="12548" max="12548" width="14.28515625" style="35" bestFit="1" customWidth="1"/>
    <col min="12549" max="12549" width="12.7109375" style="35" customWidth="1"/>
    <col min="12550" max="12550" width="18.28515625" style="35" customWidth="1"/>
    <col min="12551" max="12551" width="24.5703125" style="35" customWidth="1"/>
    <col min="12552" max="12552" width="11.7109375" style="35" customWidth="1"/>
    <col min="12553" max="12553" width="12.7109375" style="35" customWidth="1"/>
    <col min="12554" max="12554" width="17.7109375" style="35" customWidth="1"/>
    <col min="12555" max="12555" width="16.7109375" style="35" customWidth="1"/>
    <col min="12556" max="12556" width="29.7109375" style="35" customWidth="1"/>
    <col min="12557" max="12557" width="24.7109375" style="35" customWidth="1"/>
    <col min="12558" max="12558" width="19.42578125" style="35" customWidth="1"/>
    <col min="12559" max="12559" width="8.5703125" style="35"/>
    <col min="12560" max="12560" width="12" style="35" customWidth="1"/>
    <col min="12561" max="12561" width="11.42578125" style="35" customWidth="1"/>
    <col min="12562" max="12563" width="12" style="35" customWidth="1"/>
    <col min="12564" max="12799" width="8.5703125" style="35"/>
    <col min="12800" max="12800" width="20" style="35" customWidth="1"/>
    <col min="12801" max="12801" width="18.28515625" style="35" customWidth="1"/>
    <col min="12802" max="12802" width="15.28515625" style="35" customWidth="1"/>
    <col min="12803" max="12803" width="17.7109375" style="35" customWidth="1"/>
    <col min="12804" max="12804" width="14.28515625" style="35" bestFit="1" customWidth="1"/>
    <col min="12805" max="12805" width="12.7109375" style="35" customWidth="1"/>
    <col min="12806" max="12806" width="18.28515625" style="35" customWidth="1"/>
    <col min="12807" max="12807" width="24.5703125" style="35" customWidth="1"/>
    <col min="12808" max="12808" width="11.7109375" style="35" customWidth="1"/>
    <col min="12809" max="12809" width="12.7109375" style="35" customWidth="1"/>
    <col min="12810" max="12810" width="17.7109375" style="35" customWidth="1"/>
    <col min="12811" max="12811" width="16.7109375" style="35" customWidth="1"/>
    <col min="12812" max="12812" width="29.7109375" style="35" customWidth="1"/>
    <col min="12813" max="12813" width="24.7109375" style="35" customWidth="1"/>
    <col min="12814" max="12814" width="19.42578125" style="35" customWidth="1"/>
    <col min="12815" max="12815" width="8.5703125" style="35"/>
    <col min="12816" max="12816" width="12" style="35" customWidth="1"/>
    <col min="12817" max="12817" width="11.42578125" style="35" customWidth="1"/>
    <col min="12818" max="12819" width="12" style="35" customWidth="1"/>
    <col min="12820" max="13055" width="8.5703125" style="35"/>
    <col min="13056" max="13056" width="20" style="35" customWidth="1"/>
    <col min="13057" max="13057" width="18.28515625" style="35" customWidth="1"/>
    <col min="13058" max="13058" width="15.28515625" style="35" customWidth="1"/>
    <col min="13059" max="13059" width="17.7109375" style="35" customWidth="1"/>
    <col min="13060" max="13060" width="14.28515625" style="35" bestFit="1" customWidth="1"/>
    <col min="13061" max="13061" width="12.7109375" style="35" customWidth="1"/>
    <col min="13062" max="13062" width="18.28515625" style="35" customWidth="1"/>
    <col min="13063" max="13063" width="24.5703125" style="35" customWidth="1"/>
    <col min="13064" max="13064" width="11.7109375" style="35" customWidth="1"/>
    <col min="13065" max="13065" width="12.7109375" style="35" customWidth="1"/>
    <col min="13066" max="13066" width="17.7109375" style="35" customWidth="1"/>
    <col min="13067" max="13067" width="16.7109375" style="35" customWidth="1"/>
    <col min="13068" max="13068" width="29.7109375" style="35" customWidth="1"/>
    <col min="13069" max="13069" width="24.7109375" style="35" customWidth="1"/>
    <col min="13070" max="13070" width="19.42578125" style="35" customWidth="1"/>
    <col min="13071" max="13071" width="8.5703125" style="35"/>
    <col min="13072" max="13072" width="12" style="35" customWidth="1"/>
    <col min="13073" max="13073" width="11.42578125" style="35" customWidth="1"/>
    <col min="13074" max="13075" width="12" style="35" customWidth="1"/>
    <col min="13076" max="13311" width="8.5703125" style="35"/>
    <col min="13312" max="13312" width="20" style="35" customWidth="1"/>
    <col min="13313" max="13313" width="18.28515625" style="35" customWidth="1"/>
    <col min="13314" max="13314" width="15.28515625" style="35" customWidth="1"/>
    <col min="13315" max="13315" width="17.7109375" style="35" customWidth="1"/>
    <col min="13316" max="13316" width="14.28515625" style="35" bestFit="1" customWidth="1"/>
    <col min="13317" max="13317" width="12.7109375" style="35" customWidth="1"/>
    <col min="13318" max="13318" width="18.28515625" style="35" customWidth="1"/>
    <col min="13319" max="13319" width="24.5703125" style="35" customWidth="1"/>
    <col min="13320" max="13320" width="11.7109375" style="35" customWidth="1"/>
    <col min="13321" max="13321" width="12.7109375" style="35" customWidth="1"/>
    <col min="13322" max="13322" width="17.7109375" style="35" customWidth="1"/>
    <col min="13323" max="13323" width="16.7109375" style="35" customWidth="1"/>
    <col min="13324" max="13324" width="29.7109375" style="35" customWidth="1"/>
    <col min="13325" max="13325" width="24.7109375" style="35" customWidth="1"/>
    <col min="13326" max="13326" width="19.42578125" style="35" customWidth="1"/>
    <col min="13327" max="13327" width="8.5703125" style="35"/>
    <col min="13328" max="13328" width="12" style="35" customWidth="1"/>
    <col min="13329" max="13329" width="11.42578125" style="35" customWidth="1"/>
    <col min="13330" max="13331" width="12" style="35" customWidth="1"/>
    <col min="13332" max="13567" width="8.5703125" style="35"/>
    <col min="13568" max="13568" width="20" style="35" customWidth="1"/>
    <col min="13569" max="13569" width="18.28515625" style="35" customWidth="1"/>
    <col min="13570" max="13570" width="15.28515625" style="35" customWidth="1"/>
    <col min="13571" max="13571" width="17.7109375" style="35" customWidth="1"/>
    <col min="13572" max="13572" width="14.28515625" style="35" bestFit="1" customWidth="1"/>
    <col min="13573" max="13573" width="12.7109375" style="35" customWidth="1"/>
    <col min="13574" max="13574" width="18.28515625" style="35" customWidth="1"/>
    <col min="13575" max="13575" width="24.5703125" style="35" customWidth="1"/>
    <col min="13576" max="13576" width="11.7109375" style="35" customWidth="1"/>
    <col min="13577" max="13577" width="12.7109375" style="35" customWidth="1"/>
    <col min="13578" max="13578" width="17.7109375" style="35" customWidth="1"/>
    <col min="13579" max="13579" width="16.7109375" style="35" customWidth="1"/>
    <col min="13580" max="13580" width="29.7109375" style="35" customWidth="1"/>
    <col min="13581" max="13581" width="24.7109375" style="35" customWidth="1"/>
    <col min="13582" max="13582" width="19.42578125" style="35" customWidth="1"/>
    <col min="13583" max="13583" width="8.5703125" style="35"/>
    <col min="13584" max="13584" width="12" style="35" customWidth="1"/>
    <col min="13585" max="13585" width="11.42578125" style="35" customWidth="1"/>
    <col min="13586" max="13587" width="12" style="35" customWidth="1"/>
    <col min="13588" max="13823" width="8.5703125" style="35"/>
    <col min="13824" max="13824" width="20" style="35" customWidth="1"/>
    <col min="13825" max="13825" width="18.28515625" style="35" customWidth="1"/>
    <col min="13826" max="13826" width="15.28515625" style="35" customWidth="1"/>
    <col min="13827" max="13827" width="17.7109375" style="35" customWidth="1"/>
    <col min="13828" max="13828" width="14.28515625" style="35" bestFit="1" customWidth="1"/>
    <col min="13829" max="13829" width="12.7109375" style="35" customWidth="1"/>
    <col min="13830" max="13830" width="18.28515625" style="35" customWidth="1"/>
    <col min="13831" max="13831" width="24.5703125" style="35" customWidth="1"/>
    <col min="13832" max="13832" width="11.7109375" style="35" customWidth="1"/>
    <col min="13833" max="13833" width="12.7109375" style="35" customWidth="1"/>
    <col min="13834" max="13834" width="17.7109375" style="35" customWidth="1"/>
    <col min="13835" max="13835" width="16.7109375" style="35" customWidth="1"/>
    <col min="13836" max="13836" width="29.7109375" style="35" customWidth="1"/>
    <col min="13837" max="13837" width="24.7109375" style="35" customWidth="1"/>
    <col min="13838" max="13838" width="19.42578125" style="35" customWidth="1"/>
    <col min="13839" max="13839" width="8.5703125" style="35"/>
    <col min="13840" max="13840" width="12" style="35" customWidth="1"/>
    <col min="13841" max="13841" width="11.42578125" style="35" customWidth="1"/>
    <col min="13842" max="13843" width="12" style="35" customWidth="1"/>
    <col min="13844" max="14079" width="8.5703125" style="35"/>
    <col min="14080" max="14080" width="20" style="35" customWidth="1"/>
    <col min="14081" max="14081" width="18.28515625" style="35" customWidth="1"/>
    <col min="14082" max="14082" width="15.28515625" style="35" customWidth="1"/>
    <col min="14083" max="14083" width="17.7109375" style="35" customWidth="1"/>
    <col min="14084" max="14084" width="14.28515625" style="35" bestFit="1" customWidth="1"/>
    <col min="14085" max="14085" width="12.7109375" style="35" customWidth="1"/>
    <col min="14086" max="14086" width="18.28515625" style="35" customWidth="1"/>
    <col min="14087" max="14087" width="24.5703125" style="35" customWidth="1"/>
    <col min="14088" max="14088" width="11.7109375" style="35" customWidth="1"/>
    <col min="14089" max="14089" width="12.7109375" style="35" customWidth="1"/>
    <col min="14090" max="14090" width="17.7109375" style="35" customWidth="1"/>
    <col min="14091" max="14091" width="16.7109375" style="35" customWidth="1"/>
    <col min="14092" max="14092" width="29.7109375" style="35" customWidth="1"/>
    <col min="14093" max="14093" width="24.7109375" style="35" customWidth="1"/>
    <col min="14094" max="14094" width="19.42578125" style="35" customWidth="1"/>
    <col min="14095" max="14095" width="8.5703125" style="35"/>
    <col min="14096" max="14096" width="12" style="35" customWidth="1"/>
    <col min="14097" max="14097" width="11.42578125" style="35" customWidth="1"/>
    <col min="14098" max="14099" width="12" style="35" customWidth="1"/>
    <col min="14100" max="14335" width="8.5703125" style="35"/>
    <col min="14336" max="14336" width="20" style="35" customWidth="1"/>
    <col min="14337" max="14337" width="18.28515625" style="35" customWidth="1"/>
    <col min="14338" max="14338" width="15.28515625" style="35" customWidth="1"/>
    <col min="14339" max="14339" width="17.7109375" style="35" customWidth="1"/>
    <col min="14340" max="14340" width="14.28515625" style="35" bestFit="1" customWidth="1"/>
    <col min="14341" max="14341" width="12.7109375" style="35" customWidth="1"/>
    <col min="14342" max="14342" width="18.28515625" style="35" customWidth="1"/>
    <col min="14343" max="14343" width="24.5703125" style="35" customWidth="1"/>
    <col min="14344" max="14344" width="11.7109375" style="35" customWidth="1"/>
    <col min="14345" max="14345" width="12.7109375" style="35" customWidth="1"/>
    <col min="14346" max="14346" width="17.7109375" style="35" customWidth="1"/>
    <col min="14347" max="14347" width="16.7109375" style="35" customWidth="1"/>
    <col min="14348" max="14348" width="29.7109375" style="35" customWidth="1"/>
    <col min="14349" max="14349" width="24.7109375" style="35" customWidth="1"/>
    <col min="14350" max="14350" width="19.42578125" style="35" customWidth="1"/>
    <col min="14351" max="14351" width="8.5703125" style="35"/>
    <col min="14352" max="14352" width="12" style="35" customWidth="1"/>
    <col min="14353" max="14353" width="11.42578125" style="35" customWidth="1"/>
    <col min="14354" max="14355" width="12" style="35" customWidth="1"/>
    <col min="14356" max="14591" width="8.5703125" style="35"/>
    <col min="14592" max="14592" width="20" style="35" customWidth="1"/>
    <col min="14593" max="14593" width="18.28515625" style="35" customWidth="1"/>
    <col min="14594" max="14594" width="15.28515625" style="35" customWidth="1"/>
    <col min="14595" max="14595" width="17.7109375" style="35" customWidth="1"/>
    <col min="14596" max="14596" width="14.28515625" style="35" bestFit="1" customWidth="1"/>
    <col min="14597" max="14597" width="12.7109375" style="35" customWidth="1"/>
    <col min="14598" max="14598" width="18.28515625" style="35" customWidth="1"/>
    <col min="14599" max="14599" width="24.5703125" style="35" customWidth="1"/>
    <col min="14600" max="14600" width="11.7109375" style="35" customWidth="1"/>
    <col min="14601" max="14601" width="12.7109375" style="35" customWidth="1"/>
    <col min="14602" max="14602" width="17.7109375" style="35" customWidth="1"/>
    <col min="14603" max="14603" width="16.7109375" style="35" customWidth="1"/>
    <col min="14604" max="14604" width="29.7109375" style="35" customWidth="1"/>
    <col min="14605" max="14605" width="24.7109375" style="35" customWidth="1"/>
    <col min="14606" max="14606" width="19.42578125" style="35" customWidth="1"/>
    <col min="14607" max="14607" width="8.5703125" style="35"/>
    <col min="14608" max="14608" width="12" style="35" customWidth="1"/>
    <col min="14609" max="14609" width="11.42578125" style="35" customWidth="1"/>
    <col min="14610" max="14611" width="12" style="35" customWidth="1"/>
    <col min="14612" max="14847" width="8.5703125" style="35"/>
    <col min="14848" max="14848" width="20" style="35" customWidth="1"/>
    <col min="14849" max="14849" width="18.28515625" style="35" customWidth="1"/>
    <col min="14850" max="14850" width="15.28515625" style="35" customWidth="1"/>
    <col min="14851" max="14851" width="17.7109375" style="35" customWidth="1"/>
    <col min="14852" max="14852" width="14.28515625" style="35" bestFit="1" customWidth="1"/>
    <col min="14853" max="14853" width="12.7109375" style="35" customWidth="1"/>
    <col min="14854" max="14854" width="18.28515625" style="35" customWidth="1"/>
    <col min="14855" max="14855" width="24.5703125" style="35" customWidth="1"/>
    <col min="14856" max="14856" width="11.7109375" style="35" customWidth="1"/>
    <col min="14857" max="14857" width="12.7109375" style="35" customWidth="1"/>
    <col min="14858" max="14858" width="17.7109375" style="35" customWidth="1"/>
    <col min="14859" max="14859" width="16.7109375" style="35" customWidth="1"/>
    <col min="14860" max="14860" width="29.7109375" style="35" customWidth="1"/>
    <col min="14861" max="14861" width="24.7109375" style="35" customWidth="1"/>
    <col min="14862" max="14862" width="19.42578125" style="35" customWidth="1"/>
    <col min="14863" max="14863" width="8.5703125" style="35"/>
    <col min="14864" max="14864" width="12" style="35" customWidth="1"/>
    <col min="14865" max="14865" width="11.42578125" style="35" customWidth="1"/>
    <col min="14866" max="14867" width="12" style="35" customWidth="1"/>
    <col min="14868" max="15103" width="8.5703125" style="35"/>
    <col min="15104" max="15104" width="20" style="35" customWidth="1"/>
    <col min="15105" max="15105" width="18.28515625" style="35" customWidth="1"/>
    <col min="15106" max="15106" width="15.28515625" style="35" customWidth="1"/>
    <col min="15107" max="15107" width="17.7109375" style="35" customWidth="1"/>
    <col min="15108" max="15108" width="14.28515625" style="35" bestFit="1" customWidth="1"/>
    <col min="15109" max="15109" width="12.7109375" style="35" customWidth="1"/>
    <col min="15110" max="15110" width="18.28515625" style="35" customWidth="1"/>
    <col min="15111" max="15111" width="24.5703125" style="35" customWidth="1"/>
    <col min="15112" max="15112" width="11.7109375" style="35" customWidth="1"/>
    <col min="15113" max="15113" width="12.7109375" style="35" customWidth="1"/>
    <col min="15114" max="15114" width="17.7109375" style="35" customWidth="1"/>
    <col min="15115" max="15115" width="16.7109375" style="35" customWidth="1"/>
    <col min="15116" max="15116" width="29.7109375" style="35" customWidth="1"/>
    <col min="15117" max="15117" width="24.7109375" style="35" customWidth="1"/>
    <col min="15118" max="15118" width="19.42578125" style="35" customWidth="1"/>
    <col min="15119" max="15119" width="8.5703125" style="35"/>
    <col min="15120" max="15120" width="12" style="35" customWidth="1"/>
    <col min="15121" max="15121" width="11.42578125" style="35" customWidth="1"/>
    <col min="15122" max="15123" width="12" style="35" customWidth="1"/>
    <col min="15124" max="15359" width="8.5703125" style="35"/>
    <col min="15360" max="15360" width="20" style="35" customWidth="1"/>
    <col min="15361" max="15361" width="18.28515625" style="35" customWidth="1"/>
    <col min="15362" max="15362" width="15.28515625" style="35" customWidth="1"/>
    <col min="15363" max="15363" width="17.7109375" style="35" customWidth="1"/>
    <col min="15364" max="15364" width="14.28515625" style="35" bestFit="1" customWidth="1"/>
    <col min="15365" max="15365" width="12.7109375" style="35" customWidth="1"/>
    <col min="15366" max="15366" width="18.28515625" style="35" customWidth="1"/>
    <col min="15367" max="15367" width="24.5703125" style="35" customWidth="1"/>
    <col min="15368" max="15368" width="11.7109375" style="35" customWidth="1"/>
    <col min="15369" max="15369" width="12.7109375" style="35" customWidth="1"/>
    <col min="15370" max="15370" width="17.7109375" style="35" customWidth="1"/>
    <col min="15371" max="15371" width="16.7109375" style="35" customWidth="1"/>
    <col min="15372" max="15372" width="29.7109375" style="35" customWidth="1"/>
    <col min="15373" max="15373" width="24.7109375" style="35" customWidth="1"/>
    <col min="15374" max="15374" width="19.42578125" style="35" customWidth="1"/>
    <col min="15375" max="15375" width="8.5703125" style="35"/>
    <col min="15376" max="15376" width="12" style="35" customWidth="1"/>
    <col min="15377" max="15377" width="11.42578125" style="35" customWidth="1"/>
    <col min="15378" max="15379" width="12" style="35" customWidth="1"/>
    <col min="15380" max="15615" width="8.5703125" style="35"/>
    <col min="15616" max="15616" width="20" style="35" customWidth="1"/>
    <col min="15617" max="15617" width="18.28515625" style="35" customWidth="1"/>
    <col min="15618" max="15618" width="15.28515625" style="35" customWidth="1"/>
    <col min="15619" max="15619" width="17.7109375" style="35" customWidth="1"/>
    <col min="15620" max="15620" width="14.28515625" style="35" bestFit="1" customWidth="1"/>
    <col min="15621" max="15621" width="12.7109375" style="35" customWidth="1"/>
    <col min="15622" max="15622" width="18.28515625" style="35" customWidth="1"/>
    <col min="15623" max="15623" width="24.5703125" style="35" customWidth="1"/>
    <col min="15624" max="15624" width="11.7109375" style="35" customWidth="1"/>
    <col min="15625" max="15625" width="12.7109375" style="35" customWidth="1"/>
    <col min="15626" max="15626" width="17.7109375" style="35" customWidth="1"/>
    <col min="15627" max="15627" width="16.7109375" style="35" customWidth="1"/>
    <col min="15628" max="15628" width="29.7109375" style="35" customWidth="1"/>
    <col min="15629" max="15629" width="24.7109375" style="35" customWidth="1"/>
    <col min="15630" max="15630" width="19.42578125" style="35" customWidth="1"/>
    <col min="15631" max="15631" width="8.5703125" style="35"/>
    <col min="15632" max="15632" width="12" style="35" customWidth="1"/>
    <col min="15633" max="15633" width="11.42578125" style="35" customWidth="1"/>
    <col min="15634" max="15635" width="12" style="35" customWidth="1"/>
    <col min="15636" max="15871" width="8.5703125" style="35"/>
    <col min="15872" max="15872" width="20" style="35" customWidth="1"/>
    <col min="15873" max="15873" width="18.28515625" style="35" customWidth="1"/>
    <col min="15874" max="15874" width="15.28515625" style="35" customWidth="1"/>
    <col min="15875" max="15875" width="17.7109375" style="35" customWidth="1"/>
    <col min="15876" max="15876" width="14.28515625" style="35" bestFit="1" customWidth="1"/>
    <col min="15877" max="15877" width="12.7109375" style="35" customWidth="1"/>
    <col min="15878" max="15878" width="18.28515625" style="35" customWidth="1"/>
    <col min="15879" max="15879" width="24.5703125" style="35" customWidth="1"/>
    <col min="15880" max="15880" width="11.7109375" style="35" customWidth="1"/>
    <col min="15881" max="15881" width="12.7109375" style="35" customWidth="1"/>
    <col min="15882" max="15882" width="17.7109375" style="35" customWidth="1"/>
    <col min="15883" max="15883" width="16.7109375" style="35" customWidth="1"/>
    <col min="15884" max="15884" width="29.7109375" style="35" customWidth="1"/>
    <col min="15885" max="15885" width="24.7109375" style="35" customWidth="1"/>
    <col min="15886" max="15886" width="19.42578125" style="35" customWidth="1"/>
    <col min="15887" max="15887" width="8.5703125" style="35"/>
    <col min="15888" max="15888" width="12" style="35" customWidth="1"/>
    <col min="15889" max="15889" width="11.42578125" style="35" customWidth="1"/>
    <col min="15890" max="15891" width="12" style="35" customWidth="1"/>
    <col min="15892" max="16127" width="8.5703125" style="35"/>
    <col min="16128" max="16128" width="20" style="35" customWidth="1"/>
    <col min="16129" max="16129" width="18.28515625" style="35" customWidth="1"/>
    <col min="16130" max="16130" width="15.28515625" style="35" customWidth="1"/>
    <col min="16131" max="16131" width="17.7109375" style="35" customWidth="1"/>
    <col min="16132" max="16132" width="14.28515625" style="35" bestFit="1" customWidth="1"/>
    <col min="16133" max="16133" width="12.7109375" style="35" customWidth="1"/>
    <col min="16134" max="16134" width="18.28515625" style="35" customWidth="1"/>
    <col min="16135" max="16135" width="24.5703125" style="35" customWidth="1"/>
    <col min="16136" max="16136" width="11.7109375" style="35" customWidth="1"/>
    <col min="16137" max="16137" width="12.7109375" style="35" customWidth="1"/>
    <col min="16138" max="16138" width="17.7109375" style="35" customWidth="1"/>
    <col min="16139" max="16139" width="16.7109375" style="35" customWidth="1"/>
    <col min="16140" max="16140" width="29.7109375" style="35" customWidth="1"/>
    <col min="16141" max="16141" width="24.7109375" style="35" customWidth="1"/>
    <col min="16142" max="16142" width="19.42578125" style="35" customWidth="1"/>
    <col min="16143" max="16143" width="8.5703125" style="35"/>
    <col min="16144" max="16144" width="12" style="35" customWidth="1"/>
    <col min="16145" max="16145" width="11.42578125" style="35" customWidth="1"/>
    <col min="16146" max="16147" width="12" style="35" customWidth="1"/>
    <col min="16148" max="16384" width="8.5703125" style="35"/>
  </cols>
  <sheetData>
    <row r="1" spans="1:15" ht="54.75" customHeight="1" x14ac:dyDescent="0.3">
      <c r="A1" s="551" t="s">
        <v>0</v>
      </c>
      <c r="B1" s="552"/>
      <c r="C1" s="552"/>
      <c r="D1" s="37"/>
      <c r="E1" s="38"/>
      <c r="F1" s="39"/>
      <c r="G1" s="656" t="s">
        <v>1</v>
      </c>
      <c r="H1" s="657"/>
      <c r="I1" s="657"/>
      <c r="J1" s="657"/>
      <c r="K1" s="410"/>
      <c r="L1" s="363" t="s">
        <v>191</v>
      </c>
      <c r="M1" s="364" t="s">
        <v>295</v>
      </c>
      <c r="N1" s="357"/>
      <c r="O1" s="365"/>
    </row>
    <row r="2" spans="1:15" ht="27.75" customHeight="1" x14ac:dyDescent="0.3">
      <c r="A2" s="556" t="s">
        <v>2</v>
      </c>
      <c r="B2" s="557"/>
      <c r="C2" s="557"/>
      <c r="D2" s="41"/>
      <c r="E2" s="36"/>
      <c r="F2" s="42"/>
      <c r="G2" s="658"/>
      <c r="H2" s="659"/>
      <c r="I2" s="659"/>
      <c r="J2" s="659"/>
      <c r="K2" s="411"/>
      <c r="L2" s="665">
        <f>+'Tab. 3.2  Cessati anno 2026'!K34</f>
        <v>0</v>
      </c>
      <c r="M2" s="667">
        <f>+'Tab. 3.2  Cessati anno 2026'!K35</f>
        <v>38402.58</v>
      </c>
      <c r="N2" s="366"/>
      <c r="O2" s="367"/>
    </row>
    <row r="3" spans="1:15" ht="27.75" customHeight="1" thickBot="1" x14ac:dyDescent="0.35">
      <c r="A3" s="558" t="s">
        <v>3</v>
      </c>
      <c r="B3" s="559" t="s">
        <v>4</v>
      </c>
      <c r="C3" s="559" t="s">
        <v>4</v>
      </c>
      <c r="D3" s="44"/>
      <c r="E3" s="45"/>
      <c r="F3" s="46"/>
      <c r="G3" s="660"/>
      <c r="H3" s="661"/>
      <c r="I3" s="661"/>
      <c r="J3" s="661"/>
      <c r="K3" s="412"/>
      <c r="L3" s="666"/>
      <c r="M3" s="668"/>
      <c r="N3" s="36"/>
      <c r="O3" s="36"/>
    </row>
    <row r="4" spans="1:15" ht="16.5" customHeight="1" x14ac:dyDescent="0.3">
      <c r="A4" s="47"/>
      <c r="B4" s="47"/>
      <c r="C4" s="47"/>
      <c r="D4" s="47"/>
      <c r="E4" s="47"/>
      <c r="F4" s="47"/>
      <c r="G4" s="47"/>
      <c r="H4" s="47"/>
      <c r="I4" s="47"/>
      <c r="J4" s="48"/>
      <c r="K4" s="48"/>
      <c r="L4" s="36"/>
      <c r="M4" s="36"/>
      <c r="N4" s="36"/>
      <c r="O4" s="36"/>
    </row>
    <row r="5" spans="1:15" ht="19.5" customHeight="1" x14ac:dyDescent="0.3">
      <c r="A5" s="535" t="s">
        <v>220</v>
      </c>
      <c r="B5" s="535"/>
      <c r="C5" s="535"/>
      <c r="D5" s="535"/>
      <c r="E5" s="535"/>
      <c r="F5" s="535"/>
      <c r="G5" s="535"/>
      <c r="H5" s="535"/>
      <c r="I5" s="535"/>
      <c r="J5" s="535"/>
      <c r="K5" s="535"/>
      <c r="L5" s="535"/>
      <c r="M5" s="535"/>
      <c r="N5" s="535"/>
      <c r="O5" s="535"/>
    </row>
    <row r="6" spans="1:15" ht="143.1" customHeight="1" x14ac:dyDescent="0.3">
      <c r="A6" s="523" t="s">
        <v>5</v>
      </c>
      <c r="B6" s="50" t="s">
        <v>6</v>
      </c>
      <c r="C6" s="50" t="s">
        <v>195</v>
      </c>
      <c r="D6" s="405" t="s">
        <v>159</v>
      </c>
      <c r="E6" s="55"/>
      <c r="F6" s="50"/>
      <c r="G6" s="50" t="s">
        <v>25</v>
      </c>
      <c r="H6" s="50" t="s">
        <v>79</v>
      </c>
      <c r="I6" s="85" t="s">
        <v>26</v>
      </c>
      <c r="J6" s="368" t="s">
        <v>183</v>
      </c>
      <c r="K6" s="427" t="s">
        <v>252</v>
      </c>
      <c r="L6" s="369" t="s">
        <v>184</v>
      </c>
      <c r="M6" s="403" t="s">
        <v>193</v>
      </c>
      <c r="N6" s="87" t="s">
        <v>93</v>
      </c>
      <c r="O6" s="404" t="s">
        <v>39</v>
      </c>
    </row>
    <row r="7" spans="1:15" ht="18" customHeight="1" x14ac:dyDescent="0.3">
      <c r="A7" s="524"/>
      <c r="B7" s="52" t="s">
        <v>7</v>
      </c>
      <c r="C7" s="53">
        <v>63807.87</v>
      </c>
      <c r="D7" s="345">
        <f>49.08*13</f>
        <v>638.04</v>
      </c>
      <c r="E7" s="55"/>
      <c r="F7" s="346"/>
      <c r="G7" s="56">
        <f>+C7+D7</f>
        <v>64445.91</v>
      </c>
      <c r="H7" s="57">
        <f>G7*38.38%</f>
        <v>24734.340258000004</v>
      </c>
      <c r="I7" s="58">
        <f>+ROUND(+G7+H7,2)</f>
        <v>89180.25</v>
      </c>
      <c r="J7" s="374"/>
      <c r="K7" s="374"/>
      <c r="L7" s="374"/>
      <c r="M7" s="374"/>
      <c r="N7" s="374">
        <f>+M7+J7+L7+K7</f>
        <v>0</v>
      </c>
      <c r="O7" s="375">
        <f>+ROUND(+(M7+J7+L7+K7)*I7,2)</f>
        <v>0</v>
      </c>
    </row>
    <row r="8" spans="1:15" ht="18" customHeight="1" x14ac:dyDescent="0.3">
      <c r="A8" s="524"/>
      <c r="B8" s="52" t="s">
        <v>8</v>
      </c>
      <c r="C8" s="53">
        <v>50005.77</v>
      </c>
      <c r="D8" s="406">
        <f>38.47*13</f>
        <v>500.11</v>
      </c>
      <c r="E8" s="55"/>
      <c r="F8" s="346"/>
      <c r="G8" s="56">
        <f>+C8+D8</f>
        <v>50505.88</v>
      </c>
      <c r="H8" s="57">
        <f>G8*38.38%</f>
        <v>19384.156744</v>
      </c>
      <c r="I8" s="58">
        <f>+ROUND(+G8+H8,2)</f>
        <v>69890.039999999994</v>
      </c>
      <c r="J8" s="374"/>
      <c r="K8" s="374"/>
      <c r="L8" s="374"/>
      <c r="M8" s="374"/>
      <c r="N8" s="374">
        <f>+M8+J8+L8+K8</f>
        <v>0</v>
      </c>
      <c r="O8" s="375">
        <f>+ROUND(+(M8+J8+L8+K8)*I8,2)</f>
        <v>0</v>
      </c>
    </row>
    <row r="9" spans="1:15" ht="10.15" customHeight="1" x14ac:dyDescent="0.3">
      <c r="A9" s="62"/>
      <c r="B9" s="63"/>
      <c r="C9" s="99"/>
      <c r="D9" s="99"/>
      <c r="E9" s="99"/>
      <c r="F9" s="99"/>
      <c r="G9" s="99"/>
      <c r="H9" s="99"/>
      <c r="I9" s="99"/>
      <c r="J9" s="377"/>
      <c r="K9" s="377"/>
      <c r="L9" s="377"/>
      <c r="M9" s="377"/>
      <c r="N9" s="377"/>
      <c r="O9" s="99"/>
    </row>
    <row r="10" spans="1:15" ht="129" customHeight="1" x14ac:dyDescent="0.3">
      <c r="A10" s="414"/>
      <c r="C10" s="50" t="s">
        <v>273</v>
      </c>
      <c r="D10" s="50" t="s">
        <v>159</v>
      </c>
      <c r="E10" s="55"/>
      <c r="F10" s="50"/>
      <c r="G10" s="50" t="s">
        <v>32</v>
      </c>
      <c r="H10" s="50" t="s">
        <v>75</v>
      </c>
      <c r="I10" s="343" t="s">
        <v>26</v>
      </c>
      <c r="J10" s="368" t="s">
        <v>183</v>
      </c>
      <c r="K10" s="427" t="s">
        <v>252</v>
      </c>
      <c r="L10" s="369" t="s">
        <v>184</v>
      </c>
      <c r="M10" s="403" t="s">
        <v>193</v>
      </c>
      <c r="N10" s="87" t="s">
        <v>93</v>
      </c>
      <c r="O10" s="404" t="s">
        <v>39</v>
      </c>
    </row>
    <row r="11" spans="1:15" ht="29.2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368"/>
      <c r="K11" s="368"/>
      <c r="L11" s="368"/>
      <c r="M11" s="368"/>
      <c r="N11" s="374">
        <f t="shared" ref="N11:N16" si="2">+M11+J11+L11+K11</f>
        <v>0</v>
      </c>
      <c r="O11" s="375">
        <f t="shared" ref="O11:O16" si="3">+ROUND(+(M11+J11+L11+K11)*I11,2)</f>
        <v>0</v>
      </c>
    </row>
    <row r="12" spans="1:15" ht="22.5" customHeight="1" x14ac:dyDescent="0.3">
      <c r="A12" s="524"/>
      <c r="B12" s="408" t="s">
        <v>262</v>
      </c>
      <c r="C12" s="53">
        <f>38588.32/12*13</f>
        <v>41804.013333333329</v>
      </c>
      <c r="D12" s="223">
        <f>32.16*13</f>
        <v>418.07999999999993</v>
      </c>
      <c r="E12" s="55"/>
      <c r="F12" s="66"/>
      <c r="G12" s="344">
        <f t="shared" si="0"/>
        <v>42222.093333333331</v>
      </c>
      <c r="H12" s="57">
        <f t="shared" ref="H12:H16" si="4">G12*38.38%</f>
        <v>16204.839421333334</v>
      </c>
      <c r="I12" s="347">
        <f t="shared" si="1"/>
        <v>58426.93</v>
      </c>
      <c r="J12" s="368"/>
      <c r="K12" s="368"/>
      <c r="L12" s="368"/>
      <c r="M12" s="368"/>
      <c r="N12" s="374">
        <f t="shared" si="2"/>
        <v>0</v>
      </c>
      <c r="O12" s="375">
        <f t="shared" si="3"/>
        <v>0</v>
      </c>
    </row>
    <row r="13" spans="1:15" ht="22.5" customHeight="1" x14ac:dyDescent="0.3">
      <c r="A13" s="524"/>
      <c r="B13" s="408" t="s">
        <v>263</v>
      </c>
      <c r="C13" s="53">
        <f>36217.8/12*13</f>
        <v>39235.950000000004</v>
      </c>
      <c r="D13" s="223">
        <f>30.18*13</f>
        <v>392.34</v>
      </c>
      <c r="E13" s="55"/>
      <c r="F13" s="66"/>
      <c r="G13" s="344">
        <f t="shared" si="0"/>
        <v>39628.29</v>
      </c>
      <c r="H13" s="57">
        <f t="shared" si="4"/>
        <v>15209.337702000001</v>
      </c>
      <c r="I13" s="347">
        <f t="shared" si="1"/>
        <v>54837.63</v>
      </c>
      <c r="J13" s="368"/>
      <c r="K13" s="368"/>
      <c r="L13" s="368"/>
      <c r="M13" s="368"/>
      <c r="N13" s="374">
        <f t="shared" si="2"/>
        <v>0</v>
      </c>
      <c r="O13" s="375">
        <f t="shared" si="3"/>
        <v>0</v>
      </c>
    </row>
    <row r="14" spans="1:15" ht="22.5" customHeight="1" x14ac:dyDescent="0.3">
      <c r="A14" s="524"/>
      <c r="B14" s="408" t="s">
        <v>264</v>
      </c>
      <c r="C14" s="53">
        <f>27626.32/12*13</f>
        <v>29928.513333333332</v>
      </c>
      <c r="D14" s="223">
        <f>23.02*13</f>
        <v>299.26</v>
      </c>
      <c r="E14" s="55"/>
      <c r="F14" s="66"/>
      <c r="G14" s="344">
        <f t="shared" si="0"/>
        <v>30227.773333333331</v>
      </c>
      <c r="H14" s="57">
        <f t="shared" si="4"/>
        <v>11601.419405333334</v>
      </c>
      <c r="I14" s="347">
        <f t="shared" si="1"/>
        <v>41829.19</v>
      </c>
      <c r="J14" s="368"/>
      <c r="K14" s="368"/>
      <c r="L14" s="368"/>
      <c r="M14" s="368"/>
      <c r="N14" s="374">
        <f t="shared" si="2"/>
        <v>0</v>
      </c>
      <c r="O14" s="375">
        <f t="shared" si="3"/>
        <v>0</v>
      </c>
    </row>
    <row r="15" spans="1:15" ht="22.5" customHeight="1" x14ac:dyDescent="0.3">
      <c r="A15" s="524"/>
      <c r="B15" s="408" t="s">
        <v>265</v>
      </c>
      <c r="C15" s="53">
        <f>48525.22/12*13</f>
        <v>52568.988333333335</v>
      </c>
      <c r="D15" s="223">
        <f>40.44*13</f>
        <v>525.72</v>
      </c>
      <c r="E15" s="55"/>
      <c r="F15" s="66"/>
      <c r="G15" s="344">
        <f t="shared" si="0"/>
        <v>53094.708333333336</v>
      </c>
      <c r="H15" s="57">
        <f t="shared" si="4"/>
        <v>20377.749058333335</v>
      </c>
      <c r="I15" s="347">
        <f t="shared" si="1"/>
        <v>73472.460000000006</v>
      </c>
      <c r="J15" s="368"/>
      <c r="K15" s="368"/>
      <c r="L15" s="368"/>
      <c r="M15" s="368"/>
      <c r="N15" s="374">
        <f t="shared" si="2"/>
        <v>0</v>
      </c>
      <c r="O15" s="375">
        <f t="shared" si="3"/>
        <v>0</v>
      </c>
    </row>
    <row r="16" spans="1:15" ht="22.5" customHeight="1" x14ac:dyDescent="0.3">
      <c r="A16" s="524"/>
      <c r="B16" s="408" t="s">
        <v>266</v>
      </c>
      <c r="C16" s="53">
        <f>42105.94/12*13</f>
        <v>45614.768333333333</v>
      </c>
      <c r="D16" s="223">
        <f>35.09*13</f>
        <v>456.17000000000007</v>
      </c>
      <c r="E16" s="55"/>
      <c r="F16" s="66"/>
      <c r="G16" s="344">
        <f t="shared" si="0"/>
        <v>46070.938333333332</v>
      </c>
      <c r="H16" s="57">
        <f t="shared" si="4"/>
        <v>17682.026132333332</v>
      </c>
      <c r="I16" s="347">
        <f t="shared" si="1"/>
        <v>63752.959999999999</v>
      </c>
      <c r="J16" s="368"/>
      <c r="K16" s="368"/>
      <c r="L16" s="368"/>
      <c r="M16" s="368"/>
      <c r="N16" s="374">
        <f t="shared" si="2"/>
        <v>0</v>
      </c>
      <c r="O16" s="375">
        <f t="shared" si="3"/>
        <v>0</v>
      </c>
    </row>
    <row r="17" spans="1:15" ht="10.15" customHeight="1" x14ac:dyDescent="0.3">
      <c r="A17" s="62"/>
      <c r="B17" s="63"/>
      <c r="C17" s="99"/>
      <c r="D17" s="99"/>
      <c r="E17" s="99"/>
      <c r="F17" s="99"/>
      <c r="G17" s="99"/>
      <c r="H17" s="99"/>
      <c r="I17" s="99"/>
      <c r="J17" s="377"/>
      <c r="K17" s="377"/>
      <c r="L17" s="377"/>
      <c r="M17" s="377"/>
      <c r="N17" s="377"/>
      <c r="O17" s="99"/>
    </row>
    <row r="18" spans="1:15" ht="152.65" customHeight="1" x14ac:dyDescent="0.3">
      <c r="A18" s="515" t="s">
        <v>9</v>
      </c>
      <c r="B18" s="65"/>
      <c r="C18" s="50" t="s">
        <v>133</v>
      </c>
      <c r="D18" s="50" t="s">
        <v>159</v>
      </c>
      <c r="E18" s="50" t="s">
        <v>27</v>
      </c>
      <c r="F18" s="50" t="s">
        <v>28</v>
      </c>
      <c r="G18" s="50" t="s">
        <v>10</v>
      </c>
      <c r="H18" s="50" t="s">
        <v>29</v>
      </c>
      <c r="I18" s="343" t="s">
        <v>26</v>
      </c>
      <c r="J18" s="368" t="s">
        <v>185</v>
      </c>
      <c r="K18" s="427" t="s">
        <v>252</v>
      </c>
      <c r="L18" s="369" t="s">
        <v>186</v>
      </c>
      <c r="M18" s="403" t="s">
        <v>193</v>
      </c>
      <c r="N18" s="87" t="s">
        <v>93</v>
      </c>
      <c r="O18" s="87" t="s">
        <v>39</v>
      </c>
    </row>
    <row r="19" spans="1:15" ht="18" customHeight="1" x14ac:dyDescent="0.3">
      <c r="A19" s="515"/>
      <c r="B19" s="223" t="s">
        <v>165</v>
      </c>
      <c r="C19" s="348">
        <f>34634.49/12*13</f>
        <v>37520.697500000002</v>
      </c>
      <c r="D19" s="348">
        <f>28.86*13</f>
        <v>375.18</v>
      </c>
      <c r="E19" s="348"/>
      <c r="F19" s="348"/>
      <c r="G19" s="348">
        <f>+C19+D19+E19+F19</f>
        <v>37895.877500000002</v>
      </c>
      <c r="H19" s="348">
        <f>+(C19+D19+E19)*38.38%+(F19*32.7%)</f>
        <v>14544.437784500002</v>
      </c>
      <c r="I19" s="347" t="str">
        <f>+IF(E19&lt;&gt;0,+ROUND(+G19+H19,2),"0")</f>
        <v>0</v>
      </c>
      <c r="J19" s="282"/>
      <c r="K19" s="282"/>
      <c r="L19" s="374"/>
      <c r="M19" s="282"/>
      <c r="N19" s="374">
        <f t="shared" ref="N19:N20" si="5">+M19+J19+L19+K19</f>
        <v>0</v>
      </c>
      <c r="O19" s="375">
        <f t="shared" ref="O19:O20" si="6">+ROUND(+(M19+J19+L19+K19)*I19,2)</f>
        <v>0</v>
      </c>
    </row>
    <row r="20" spans="1:15" ht="18" customHeight="1" x14ac:dyDescent="0.3">
      <c r="A20" s="515"/>
      <c r="B20" s="61" t="s">
        <v>253</v>
      </c>
      <c r="C20" s="50"/>
      <c r="D20" s="50"/>
      <c r="E20" s="50"/>
      <c r="F20" s="50"/>
      <c r="G20" s="50"/>
      <c r="H20" s="50"/>
      <c r="I20" s="58"/>
      <c r="J20" s="374"/>
      <c r="K20" s="374"/>
      <c r="L20" s="374"/>
      <c r="M20" s="374"/>
      <c r="N20" s="374">
        <f t="shared" si="5"/>
        <v>0</v>
      </c>
      <c r="O20" s="375">
        <f t="shared" si="6"/>
        <v>0</v>
      </c>
    </row>
    <row r="21" spans="1:15" ht="10.15" customHeight="1" x14ac:dyDescent="0.3">
      <c r="A21" s="515"/>
      <c r="B21" s="63"/>
      <c r="C21" s="99"/>
      <c r="D21" s="99"/>
      <c r="E21" s="99"/>
      <c r="F21" s="99"/>
      <c r="G21" s="99"/>
      <c r="H21" s="99"/>
      <c r="I21" s="99"/>
      <c r="J21" s="377"/>
      <c r="K21" s="377"/>
      <c r="L21" s="377"/>
      <c r="M21" s="377"/>
      <c r="N21" s="377"/>
      <c r="O21" s="99"/>
    </row>
    <row r="22" spans="1:15" ht="123.75" customHeight="1" x14ac:dyDescent="0.3">
      <c r="A22" s="515"/>
      <c r="B22" s="65"/>
      <c r="C22" s="50" t="s">
        <v>133</v>
      </c>
      <c r="D22" s="50" t="s">
        <v>159</v>
      </c>
      <c r="E22" s="50" t="s">
        <v>279</v>
      </c>
      <c r="F22" s="50"/>
      <c r="G22" s="50" t="s">
        <v>32</v>
      </c>
      <c r="H22" s="50" t="s">
        <v>79</v>
      </c>
      <c r="I22" s="343" t="s">
        <v>26</v>
      </c>
      <c r="J22" s="368" t="s">
        <v>187</v>
      </c>
      <c r="K22" s="427" t="s">
        <v>252</v>
      </c>
      <c r="L22" s="369" t="s">
        <v>184</v>
      </c>
      <c r="M22" s="403" t="s">
        <v>193</v>
      </c>
      <c r="N22" s="87" t="s">
        <v>93</v>
      </c>
      <c r="O22" s="87" t="s">
        <v>39</v>
      </c>
    </row>
    <row r="23" spans="1:15" ht="18" customHeight="1" x14ac:dyDescent="0.3">
      <c r="A23" s="515"/>
      <c r="B23" s="223" t="s">
        <v>11</v>
      </c>
      <c r="C23" s="53">
        <f>+ROUND(25363.13/12*13,2)</f>
        <v>27476.720000000001</v>
      </c>
      <c r="D23" s="344">
        <f>21.14*13</f>
        <v>274.82</v>
      </c>
      <c r="E23" s="344"/>
      <c r="F23" s="66"/>
      <c r="G23" s="344">
        <f>+F23+D23+C23+E23</f>
        <v>27751.54</v>
      </c>
      <c r="H23" s="57">
        <f>G23*38.38%</f>
        <v>10651.041052</v>
      </c>
      <c r="I23" s="347">
        <f>+ROUND(+G23+H23,2)</f>
        <v>38402.58</v>
      </c>
      <c r="J23" s="368"/>
      <c r="K23" s="368"/>
      <c r="L23" s="368"/>
      <c r="M23" s="368">
        <v>1</v>
      </c>
      <c r="N23" s="374">
        <f t="shared" ref="N23:N27" si="7">+M23+J23+L23+K23</f>
        <v>1</v>
      </c>
      <c r="O23" s="375">
        <f t="shared" ref="O23:O27" si="8">+ROUND(+(M23+J23+L23+K23)*I23,2)</f>
        <v>38402.58</v>
      </c>
    </row>
    <row r="24" spans="1:15" ht="17.25" customHeight="1" x14ac:dyDescent="0.3">
      <c r="A24" s="515"/>
      <c r="B24" s="61" t="s">
        <v>19</v>
      </c>
      <c r="C24" s="383"/>
      <c r="D24" s="383"/>
      <c r="E24" s="383"/>
      <c r="F24" s="383"/>
      <c r="G24" s="383"/>
      <c r="H24" s="383"/>
      <c r="I24" s="89">
        <f>+I23-I25</f>
        <v>6781.4600000000028</v>
      </c>
      <c r="J24" s="368"/>
      <c r="K24" s="368"/>
      <c r="L24" s="368"/>
      <c r="M24" s="368"/>
      <c r="N24" s="374">
        <f t="shared" si="7"/>
        <v>0</v>
      </c>
      <c r="O24" s="375">
        <f t="shared" si="8"/>
        <v>0</v>
      </c>
    </row>
    <row r="25" spans="1:15" ht="18" customHeight="1" x14ac:dyDescent="0.3">
      <c r="A25" s="515"/>
      <c r="B25" s="223" t="s">
        <v>12</v>
      </c>
      <c r="C25" s="53">
        <f>ROUND(20884.37/12*13,2)</f>
        <v>22624.73</v>
      </c>
      <c r="D25" s="344">
        <f>17.4*13</f>
        <v>226.2</v>
      </c>
      <c r="E25" s="344"/>
      <c r="F25" s="66"/>
      <c r="G25" s="344">
        <f>+F25+D25+C25+E25</f>
        <v>22850.93</v>
      </c>
      <c r="H25" s="57">
        <f>G25*38.38%</f>
        <v>8770.1869340000012</v>
      </c>
      <c r="I25" s="347">
        <f>+ROUND(+G25+H25,2)</f>
        <v>31621.119999999999</v>
      </c>
      <c r="J25" s="368"/>
      <c r="K25" s="368"/>
      <c r="L25" s="368"/>
      <c r="M25" s="368"/>
      <c r="N25" s="374">
        <f t="shared" si="7"/>
        <v>0</v>
      </c>
      <c r="O25" s="375">
        <f t="shared" si="8"/>
        <v>0</v>
      </c>
    </row>
    <row r="26" spans="1:15" ht="18" customHeight="1" x14ac:dyDescent="0.3">
      <c r="A26" s="515"/>
      <c r="B26" s="61" t="s">
        <v>20</v>
      </c>
      <c r="C26" s="384"/>
      <c r="D26" s="281"/>
      <c r="E26" s="281"/>
      <c r="F26" s="385"/>
      <c r="G26" s="98"/>
      <c r="H26" s="383"/>
      <c r="I26" s="89">
        <f>+I25-I27</f>
        <v>1569.6499999999978</v>
      </c>
      <c r="J26" s="368"/>
      <c r="K26" s="368"/>
      <c r="L26" s="368"/>
      <c r="M26" s="368"/>
      <c r="N26" s="374">
        <f t="shared" si="7"/>
        <v>0</v>
      </c>
      <c r="O26" s="375">
        <f t="shared" si="8"/>
        <v>0</v>
      </c>
    </row>
    <row r="27" spans="1:15" ht="18" customHeight="1" x14ac:dyDescent="0.3">
      <c r="A27" s="515"/>
      <c r="B27" s="223" t="s">
        <v>13</v>
      </c>
      <c r="C27" s="53">
        <f>+ROUND(19847.64/12*13,2)</f>
        <v>21501.61</v>
      </c>
      <c r="D27" s="344">
        <f>16.54*13</f>
        <v>215.01999999999998</v>
      </c>
      <c r="E27" s="344"/>
      <c r="F27" s="66"/>
      <c r="G27" s="344">
        <f>+F27+D27+C27+E27</f>
        <v>21716.63</v>
      </c>
      <c r="H27" s="57">
        <f>G27*38.38%</f>
        <v>8334.8425940000016</v>
      </c>
      <c r="I27" s="347">
        <f>+ROUND(+G27+H27,2)</f>
        <v>30051.47</v>
      </c>
      <c r="J27" s="368"/>
      <c r="K27" s="368"/>
      <c r="L27" s="368"/>
      <c r="M27" s="368"/>
      <c r="N27" s="374">
        <f t="shared" si="7"/>
        <v>0</v>
      </c>
      <c r="O27" s="375">
        <f t="shared" si="8"/>
        <v>0</v>
      </c>
    </row>
    <row r="28" spans="1:15" ht="37.5" customHeight="1" x14ac:dyDescent="0.3">
      <c r="B28" s="91"/>
      <c r="C28" s="91"/>
      <c r="D28" s="36"/>
      <c r="E28" s="36"/>
      <c r="F28" s="91"/>
      <c r="G28" s="91"/>
      <c r="H28" s="91"/>
      <c r="I28" s="211" t="s">
        <v>14</v>
      </c>
      <c r="J28" s="386">
        <f>+SUM(J7:J27)</f>
        <v>0</v>
      </c>
      <c r="K28" s="386">
        <f>+SUM(K7:K27)</f>
        <v>0</v>
      </c>
      <c r="L28" s="387">
        <f>+SUM(L7:L27)</f>
        <v>0</v>
      </c>
      <c r="M28" s="386">
        <f>+SUM(M7:M27)</f>
        <v>1</v>
      </c>
      <c r="N28" s="387">
        <f>+SUM(N6:N27)</f>
        <v>1</v>
      </c>
      <c r="O28" s="388">
        <f>+SUM(O7:O27)</f>
        <v>38402.58</v>
      </c>
    </row>
    <row r="29" spans="1:15" ht="10.15" customHeight="1" x14ac:dyDescent="0.3">
      <c r="B29" s="91"/>
      <c r="C29" s="91"/>
      <c r="D29" s="36"/>
      <c r="E29" s="36"/>
      <c r="F29" s="91"/>
      <c r="G29" s="91"/>
      <c r="H29" s="91"/>
      <c r="I29" s="119"/>
      <c r="J29" s="389"/>
      <c r="K29" s="389"/>
      <c r="L29" s="389"/>
      <c r="M29" s="389"/>
      <c r="N29" s="390"/>
      <c r="O29" s="391"/>
    </row>
    <row r="30" spans="1:15" ht="53.25" customHeight="1" x14ac:dyDescent="0.3">
      <c r="B30" s="91"/>
      <c r="C30" s="91"/>
      <c r="D30" s="91"/>
      <c r="E30" s="91"/>
      <c r="F30" s="91"/>
      <c r="G30" s="91"/>
      <c r="H30" s="91"/>
      <c r="I30" s="91"/>
      <c r="J30" s="392"/>
      <c r="K30" s="392"/>
      <c r="M30" s="36"/>
      <c r="N30" s="393" t="s">
        <v>94</v>
      </c>
      <c r="O30" s="393" t="s">
        <v>95</v>
      </c>
    </row>
    <row r="31" spans="1:15" ht="29.25" customHeight="1" x14ac:dyDescent="0.3">
      <c r="B31" s="91"/>
      <c r="C31" s="91"/>
      <c r="D31" s="91"/>
      <c r="E31" s="91"/>
      <c r="F31" s="91"/>
      <c r="G31" s="91"/>
      <c r="H31" s="91"/>
      <c r="I31" s="662" t="s">
        <v>164</v>
      </c>
      <c r="J31" s="663"/>
      <c r="K31" s="663"/>
      <c r="L31" s="663"/>
      <c r="M31" s="664"/>
      <c r="N31" s="394">
        <f>+M7</f>
        <v>0</v>
      </c>
      <c r="O31" s="395">
        <f>+ROUND(+($M$7*$I$7),2)</f>
        <v>0</v>
      </c>
    </row>
    <row r="32" spans="1:15" ht="29.25" customHeight="1" x14ac:dyDescent="0.3">
      <c r="B32" s="91"/>
      <c r="C32" s="91"/>
      <c r="D32" s="91"/>
      <c r="E32" s="91"/>
      <c r="F32" s="91"/>
      <c r="G32" s="91"/>
      <c r="H32" s="91"/>
      <c r="I32" s="662" t="s">
        <v>276</v>
      </c>
      <c r="J32" s="663"/>
      <c r="K32" s="663"/>
      <c r="L32" s="663"/>
      <c r="M32" s="664"/>
      <c r="N32" s="394">
        <f>+M8+M19+M20+M23+M24+M25+M26+M27+M16+M15+M14+M13+M12+M11</f>
        <v>1</v>
      </c>
      <c r="O32" s="395">
        <f>+ROUND(+($I$8*$M$8)+($I$23*$M$23)+($I$24*$M$24)+($I$25*$M$25)+($I$26*$M$26)+($I$27*$M$27)+($I$19*$M$19)+($I$20*$M$20)+($M$11*$I$11)+($I$12*$M$12)+($I$13*$M$13)+($I$14*$M$14)+($I$15*$M$15)+($I$16*$M$16),2)</f>
        <v>38402.58</v>
      </c>
    </row>
    <row r="33" spans="2:15" ht="29.25" customHeight="1" x14ac:dyDescent="0.3">
      <c r="B33" s="91"/>
      <c r="C33" s="91"/>
      <c r="D33" s="91"/>
      <c r="E33" s="91"/>
      <c r="F33" s="91"/>
      <c r="G33" s="91"/>
      <c r="H33" s="91"/>
      <c r="I33" s="662" t="s">
        <v>248</v>
      </c>
      <c r="J33" s="663"/>
      <c r="K33" s="663"/>
      <c r="L33" s="663"/>
      <c r="M33" s="664"/>
      <c r="N33" s="394">
        <f>+K7+K8+K19+K20+K23+K24+K25+K26+K27+K11+K12+K13+K14+K15+K16</f>
        <v>0</v>
      </c>
      <c r="O33" s="395">
        <f>+ROUND(+($I$8*$K$8)+($I$23*$K$23)+($I$24*$K$24)+($I$25*$K$25)+($I$26*$K$26)+($I$27*$K$27)+($I$19*$K$19)+($I$20*$K$20)+($K$7*$I$7)+($I$11*$K$11)+($I$12*$K$12)+($I$13*$K$13)+($I$14*$K$14)+($I$15*$K$15)+($I$16*$K$16),2)</f>
        <v>0</v>
      </c>
    </row>
    <row r="34" spans="2:15" ht="29.25" customHeight="1" x14ac:dyDescent="0.3">
      <c r="B34" s="91"/>
      <c r="C34" s="91"/>
      <c r="D34" s="91"/>
      <c r="E34" s="91"/>
      <c r="F34" s="91"/>
      <c r="G34" s="91"/>
      <c r="H34" s="91"/>
      <c r="I34" s="662" t="s">
        <v>114</v>
      </c>
      <c r="J34" s="663"/>
      <c r="K34" s="663"/>
      <c r="L34" s="663"/>
      <c r="M34" s="664"/>
      <c r="N34" s="394">
        <f>+J7+J8+J19+J20+J23+J24+J25+J26+J27+J11+J12+J13+J14+J15+J16</f>
        <v>0</v>
      </c>
      <c r="O34" s="395">
        <f>+ROUND(($J$7*$I$7)+($I$8*$J$8)+($I$23*$J$23)+($I$24*$J$24)+($I$25*$J$25)+($I$26*$J$26)+($I$27*$J$27)+($I$19*$J$19)+($I$20*$J$20)+($I$11*$J$11)+($I$12*$J$12)+($I$13*$J$13)+($I$14*$J$14)+($I$15*$J$15)+($I$16*$J$16),2)</f>
        <v>0</v>
      </c>
    </row>
    <row r="35" spans="2:15" ht="29.25" customHeight="1" x14ac:dyDescent="0.3">
      <c r="B35" s="91"/>
      <c r="C35" s="91"/>
      <c r="D35" s="91"/>
      <c r="E35" s="299"/>
      <c r="F35" s="299"/>
      <c r="G35" s="299"/>
      <c r="H35" s="299"/>
      <c r="I35" s="662" t="s">
        <v>96</v>
      </c>
      <c r="J35" s="663"/>
      <c r="K35" s="663"/>
      <c r="L35" s="663"/>
      <c r="M35" s="664"/>
      <c r="N35" s="396">
        <f>+L7+L8+L19+L20+L23+L24+L25+L26+L27+L11+L12+L13+L14+L15+L16</f>
        <v>0</v>
      </c>
      <c r="O35" s="397">
        <f>+ROUND(($L$7*$I$7)+($I$8*$L$8)+($I$23*$L$23)+($I$24*$L$24)+($I$25*$L$25)+($I$26*$L$26)+($I$27*$L$27)+($I$19*$L$19)+($I$20*$L$20)+($I$16*$L$16)+($I$15*$L$15)+($I$14*$L$14)+($I$13*$L$13)+($I$12*$L$12)+($I$11*$L$11),2)</f>
        <v>0</v>
      </c>
    </row>
    <row r="38" spans="2:15" x14ac:dyDescent="0.3">
      <c r="B38" s="70" t="s">
        <v>221</v>
      </c>
    </row>
    <row r="39" spans="2:15" ht="30.6" customHeight="1" x14ac:dyDescent="0.3">
      <c r="B39" s="398" t="s">
        <v>127</v>
      </c>
      <c r="C39" s="398" t="s">
        <v>129</v>
      </c>
      <c r="D39" s="398"/>
      <c r="E39" s="398"/>
      <c r="F39" s="398"/>
      <c r="G39" s="398"/>
      <c r="H39" s="398"/>
      <c r="I39" s="398"/>
    </row>
    <row r="40" spans="2:15" ht="30.6" customHeight="1" x14ac:dyDescent="0.3">
      <c r="B40" s="399" t="s">
        <v>127</v>
      </c>
      <c r="C40" s="399"/>
      <c r="D40" s="399"/>
      <c r="E40" s="399"/>
      <c r="F40" s="399"/>
      <c r="G40" s="399"/>
      <c r="H40" s="399"/>
      <c r="I40" s="399"/>
    </row>
    <row r="42" spans="2:15" x14ac:dyDescent="0.3">
      <c r="B42" s="417" t="s">
        <v>257</v>
      </c>
      <c r="C42" s="400"/>
      <c r="D42" s="400"/>
      <c r="E42" s="400"/>
      <c r="F42" s="400"/>
      <c r="G42" s="400"/>
      <c r="H42" s="400"/>
      <c r="I42" s="400"/>
    </row>
    <row r="43" spans="2:15" x14ac:dyDescent="0.3">
      <c r="B43" s="400" t="s">
        <v>127</v>
      </c>
      <c r="C43" s="400" t="s">
        <v>249</v>
      </c>
      <c r="D43" s="400"/>
      <c r="E43" s="400"/>
      <c r="F43" s="400"/>
      <c r="G43" s="400"/>
      <c r="H43" s="400"/>
      <c r="I43" s="400"/>
    </row>
    <row r="44" spans="2:15" x14ac:dyDescent="0.3">
      <c r="B44" s="399" t="s">
        <v>127</v>
      </c>
      <c r="C44" s="399"/>
      <c r="D44" s="399"/>
      <c r="E44" s="399"/>
      <c r="F44" s="399"/>
      <c r="G44" s="399"/>
      <c r="H44" s="399"/>
      <c r="I44" s="399"/>
    </row>
    <row r="46" spans="2:15" x14ac:dyDescent="0.3">
      <c r="B46" s="70" t="s">
        <v>222</v>
      </c>
    </row>
    <row r="47" spans="2:15" ht="25.5" customHeight="1" x14ac:dyDescent="0.3">
      <c r="B47" s="399" t="s">
        <v>128</v>
      </c>
      <c r="C47" s="399" t="s">
        <v>130</v>
      </c>
      <c r="D47" s="399"/>
      <c r="E47" s="399"/>
      <c r="F47" s="399"/>
      <c r="G47" s="399"/>
      <c r="H47" s="399"/>
      <c r="I47" s="399"/>
    </row>
    <row r="48" spans="2:15" ht="25.5" customHeight="1" x14ac:dyDescent="0.3">
      <c r="B48" s="399" t="s">
        <v>128</v>
      </c>
      <c r="C48" s="399"/>
      <c r="D48" s="399"/>
      <c r="E48" s="399"/>
      <c r="F48" s="399"/>
      <c r="G48" s="399"/>
      <c r="H48" s="399"/>
      <c r="I48" s="399"/>
    </row>
    <row r="50" spans="1:15" x14ac:dyDescent="0.3">
      <c r="A50" s="535" t="s">
        <v>48</v>
      </c>
      <c r="B50" s="535"/>
      <c r="C50" s="535"/>
      <c r="D50" s="535"/>
      <c r="E50" s="535"/>
      <c r="F50" s="535"/>
      <c r="G50" s="535"/>
      <c r="H50" s="535"/>
      <c r="I50" s="535"/>
      <c r="J50" s="535"/>
      <c r="K50" s="535"/>
      <c r="L50" s="535"/>
      <c r="M50" s="535"/>
      <c r="N50" s="535"/>
      <c r="O50" s="535"/>
    </row>
    <row r="51" spans="1:15" ht="21" customHeight="1" x14ac:dyDescent="0.3">
      <c r="A51" s="670" t="s">
        <v>188</v>
      </c>
      <c r="B51" s="670"/>
      <c r="C51" s="670"/>
      <c r="D51" s="670"/>
      <c r="E51" s="670"/>
      <c r="F51" s="670"/>
      <c r="G51" s="670"/>
      <c r="H51" s="670"/>
      <c r="I51" s="670"/>
      <c r="J51" s="670"/>
      <c r="K51" s="670"/>
      <c r="L51" s="670"/>
      <c r="M51" s="670"/>
      <c r="N51" s="670"/>
      <c r="O51" s="670"/>
    </row>
    <row r="52" spans="1:15" ht="21" customHeight="1" x14ac:dyDescent="0.3">
      <c r="A52" s="670" t="s">
        <v>189</v>
      </c>
      <c r="B52" s="670"/>
      <c r="C52" s="670"/>
      <c r="D52" s="670"/>
      <c r="E52" s="670"/>
      <c r="F52" s="670"/>
      <c r="G52" s="670"/>
      <c r="H52" s="670"/>
      <c r="I52" s="670"/>
      <c r="J52" s="670"/>
      <c r="K52" s="670"/>
      <c r="L52" s="670"/>
      <c r="M52" s="670"/>
      <c r="N52" s="670"/>
      <c r="O52" s="670"/>
    </row>
    <row r="53" spans="1:15" ht="21" customHeight="1" x14ac:dyDescent="0.3">
      <c r="A53" s="671" t="s">
        <v>190</v>
      </c>
      <c r="B53" s="671"/>
      <c r="C53" s="671"/>
      <c r="D53" s="671"/>
      <c r="E53" s="671"/>
      <c r="F53" s="671"/>
      <c r="G53" s="671"/>
      <c r="H53" s="671"/>
      <c r="I53" s="671"/>
      <c r="J53" s="671"/>
      <c r="K53" s="671"/>
      <c r="L53" s="671"/>
      <c r="M53" s="671"/>
      <c r="N53" s="671"/>
      <c r="O53" s="671"/>
    </row>
    <row r="54" spans="1:15" ht="23.25" customHeight="1" x14ac:dyDescent="0.3">
      <c r="A54" s="672" t="s">
        <v>251</v>
      </c>
      <c r="B54" s="673"/>
      <c r="C54" s="673"/>
      <c r="D54" s="673"/>
      <c r="E54" s="673"/>
      <c r="F54" s="673"/>
      <c r="G54" s="673"/>
      <c r="H54" s="673"/>
      <c r="I54" s="673"/>
      <c r="J54" s="673"/>
      <c r="K54" s="673"/>
      <c r="L54" s="673"/>
      <c r="M54" s="673"/>
      <c r="N54" s="673"/>
      <c r="O54" s="674"/>
    </row>
    <row r="55" spans="1:15" s="401" customFormat="1" ht="21" customHeight="1" x14ac:dyDescent="0.3">
      <c r="A55" s="672" t="s">
        <v>181</v>
      </c>
      <c r="B55" s="673"/>
      <c r="C55" s="673"/>
      <c r="D55" s="673"/>
      <c r="E55" s="673"/>
      <c r="F55" s="673"/>
      <c r="G55" s="673"/>
      <c r="H55" s="673"/>
      <c r="I55" s="673"/>
      <c r="J55" s="673"/>
      <c r="K55" s="673"/>
      <c r="L55" s="673"/>
      <c r="M55" s="673"/>
      <c r="N55" s="673"/>
      <c r="O55" s="674"/>
    </row>
    <row r="56" spans="1:15" s="401" customFormat="1" ht="23.25" customHeight="1" x14ac:dyDescent="0.3">
      <c r="A56" s="672" t="s">
        <v>255</v>
      </c>
      <c r="B56" s="673"/>
      <c r="C56" s="673"/>
      <c r="D56" s="673"/>
      <c r="E56" s="673"/>
      <c r="F56" s="673"/>
      <c r="G56" s="673"/>
      <c r="H56" s="673"/>
      <c r="I56" s="673"/>
      <c r="J56" s="673"/>
      <c r="K56" s="673"/>
      <c r="L56" s="673"/>
      <c r="M56" s="673"/>
      <c r="N56" s="673"/>
      <c r="O56" s="674"/>
    </row>
    <row r="57" spans="1:15" x14ac:dyDescent="0.3">
      <c r="A57" s="669" t="s">
        <v>254</v>
      </c>
      <c r="B57" s="669"/>
      <c r="C57" s="669"/>
      <c r="D57" s="669"/>
      <c r="E57" s="669"/>
      <c r="F57" s="669"/>
      <c r="G57" s="669"/>
      <c r="H57" s="669"/>
      <c r="I57" s="669"/>
      <c r="J57" s="669"/>
      <c r="K57" s="669"/>
      <c r="L57" s="669"/>
      <c r="M57" s="669"/>
      <c r="N57" s="669"/>
      <c r="O57" s="669"/>
    </row>
    <row r="58" spans="1:15" x14ac:dyDescent="0.3">
      <c r="A58" s="402"/>
    </row>
  </sheetData>
  <sheetProtection selectLockedCells="1" selectUnlockedCells="1"/>
  <mergeCells count="24">
    <mergeCell ref="A57:O57"/>
    <mergeCell ref="A50:O50"/>
    <mergeCell ref="A51:O51"/>
    <mergeCell ref="A52:O52"/>
    <mergeCell ref="A53:O53"/>
    <mergeCell ref="A54:O54"/>
    <mergeCell ref="A56:O56"/>
    <mergeCell ref="A55:O55"/>
    <mergeCell ref="I32:M32"/>
    <mergeCell ref="I34:M34"/>
    <mergeCell ref="I35:M35"/>
    <mergeCell ref="A1:C1"/>
    <mergeCell ref="G1:J1"/>
    <mergeCell ref="A2:C2"/>
    <mergeCell ref="G2:J3"/>
    <mergeCell ref="L2:L3"/>
    <mergeCell ref="A3:C3"/>
    <mergeCell ref="A5:O5"/>
    <mergeCell ref="A6:A8"/>
    <mergeCell ref="A18:A27"/>
    <mergeCell ref="M2:M3"/>
    <mergeCell ref="I31:M31"/>
    <mergeCell ref="I33:M33"/>
    <mergeCell ref="A11:A16"/>
  </mergeCells>
  <pageMargins left="0.45" right="0.47013888888888888" top="0.62013888888888891" bottom="0.47013888888888888" header="0.51180555555555551" footer="0.51180555555555551"/>
  <pageSetup paperSize="9" scale="30"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5475-8950-40DD-8821-8216D6CBE044}">
  <sheetPr>
    <tabColor theme="5"/>
    <pageSetUpPr fitToPage="1"/>
  </sheetPr>
  <dimension ref="A1:P58"/>
  <sheetViews>
    <sheetView showGridLines="0" topLeftCell="A12" zoomScale="60" zoomScaleNormal="60" workbookViewId="0">
      <selection activeCell="P27" sqref="P27"/>
    </sheetView>
  </sheetViews>
  <sheetFormatPr defaultColWidth="8.5703125" defaultRowHeight="18.75" x14ac:dyDescent="0.3"/>
  <cols>
    <col min="1" max="1" width="8.5703125" style="35" customWidth="1"/>
    <col min="2" max="2" width="40.42578125" style="35" customWidth="1"/>
    <col min="3" max="3" width="15.28515625" style="35" customWidth="1"/>
    <col min="4" max="4" width="16.5703125" style="35" customWidth="1"/>
    <col min="5" max="5" width="15.7109375" style="35" customWidth="1"/>
    <col min="6" max="6" width="13.28515625" style="35" customWidth="1"/>
    <col min="7" max="7" width="18.7109375" style="35" customWidth="1"/>
    <col min="8" max="8" width="16.28515625" style="35" customWidth="1"/>
    <col min="9" max="9" width="21" style="35" customWidth="1"/>
    <col min="10" max="11" width="22.5703125" style="36" customWidth="1"/>
    <col min="12" max="15" width="22.5703125" style="392" customWidth="1"/>
    <col min="16" max="16" width="8.5703125" style="35"/>
    <col min="17" max="17" width="12" style="35" customWidth="1"/>
    <col min="18" max="18" width="11.42578125" style="35" customWidth="1"/>
    <col min="19" max="20" width="12" style="35" customWidth="1"/>
    <col min="21" max="256" width="8.5703125" style="35"/>
    <col min="257" max="257" width="20" style="35" customWidth="1"/>
    <col min="258" max="258" width="18.28515625" style="35" customWidth="1"/>
    <col min="259" max="259" width="15.28515625" style="35" customWidth="1"/>
    <col min="260" max="260" width="17.7109375" style="35" customWidth="1"/>
    <col min="261" max="261" width="14.28515625" style="35" bestFit="1" customWidth="1"/>
    <col min="262" max="262" width="12.7109375" style="35" customWidth="1"/>
    <col min="263" max="263" width="18.28515625" style="35" customWidth="1"/>
    <col min="264" max="264" width="24.5703125" style="35" customWidth="1"/>
    <col min="265" max="265" width="11.7109375" style="35" customWidth="1"/>
    <col min="266" max="266" width="12.7109375" style="35" customWidth="1"/>
    <col min="267" max="267" width="17.7109375" style="35" customWidth="1"/>
    <col min="268" max="268" width="16.7109375" style="35" customWidth="1"/>
    <col min="269" max="269" width="29.7109375" style="35" customWidth="1"/>
    <col min="270" max="270" width="24.7109375" style="35" customWidth="1"/>
    <col min="271" max="271" width="19.42578125" style="35" customWidth="1"/>
    <col min="272" max="272" width="8.5703125" style="35"/>
    <col min="273" max="273" width="12" style="35" customWidth="1"/>
    <col min="274" max="274" width="11.42578125" style="35" customWidth="1"/>
    <col min="275" max="276" width="12" style="35" customWidth="1"/>
    <col min="277" max="512" width="8.5703125" style="35"/>
    <col min="513" max="513" width="20" style="35" customWidth="1"/>
    <col min="514" max="514" width="18.28515625" style="35" customWidth="1"/>
    <col min="515" max="515" width="15.28515625" style="35" customWidth="1"/>
    <col min="516" max="516" width="17.7109375" style="35" customWidth="1"/>
    <col min="517" max="517" width="14.28515625" style="35" bestFit="1" customWidth="1"/>
    <col min="518" max="518" width="12.7109375" style="35" customWidth="1"/>
    <col min="519" max="519" width="18.28515625" style="35" customWidth="1"/>
    <col min="520" max="520" width="24.5703125" style="35" customWidth="1"/>
    <col min="521" max="521" width="11.7109375" style="35" customWidth="1"/>
    <col min="522" max="522" width="12.7109375" style="35" customWidth="1"/>
    <col min="523" max="523" width="17.7109375" style="35" customWidth="1"/>
    <col min="524" max="524" width="16.7109375" style="35" customWidth="1"/>
    <col min="525" max="525" width="29.7109375" style="35" customWidth="1"/>
    <col min="526" max="526" width="24.7109375" style="35" customWidth="1"/>
    <col min="527" max="527" width="19.42578125" style="35" customWidth="1"/>
    <col min="528" max="528" width="8.5703125" style="35"/>
    <col min="529" max="529" width="12" style="35" customWidth="1"/>
    <col min="530" max="530" width="11.42578125" style="35" customWidth="1"/>
    <col min="531" max="532" width="12" style="35" customWidth="1"/>
    <col min="533" max="768" width="8.5703125" style="35"/>
    <col min="769" max="769" width="20" style="35" customWidth="1"/>
    <col min="770" max="770" width="18.28515625" style="35" customWidth="1"/>
    <col min="771" max="771" width="15.28515625" style="35" customWidth="1"/>
    <col min="772" max="772" width="17.7109375" style="35" customWidth="1"/>
    <col min="773" max="773" width="14.28515625" style="35" bestFit="1" customWidth="1"/>
    <col min="774" max="774" width="12.7109375" style="35" customWidth="1"/>
    <col min="775" max="775" width="18.28515625" style="35" customWidth="1"/>
    <col min="776" max="776" width="24.5703125" style="35" customWidth="1"/>
    <col min="777" max="777" width="11.7109375" style="35" customWidth="1"/>
    <col min="778" max="778" width="12.7109375" style="35" customWidth="1"/>
    <col min="779" max="779" width="17.7109375" style="35" customWidth="1"/>
    <col min="780" max="780" width="16.7109375" style="35" customWidth="1"/>
    <col min="781" max="781" width="29.7109375" style="35" customWidth="1"/>
    <col min="782" max="782" width="24.7109375" style="35" customWidth="1"/>
    <col min="783" max="783" width="19.42578125" style="35" customWidth="1"/>
    <col min="784" max="784" width="8.5703125" style="35"/>
    <col min="785" max="785" width="12" style="35" customWidth="1"/>
    <col min="786" max="786" width="11.42578125" style="35" customWidth="1"/>
    <col min="787" max="788" width="12" style="35" customWidth="1"/>
    <col min="789" max="1024" width="8.5703125" style="35"/>
    <col min="1025" max="1025" width="20" style="35" customWidth="1"/>
    <col min="1026" max="1026" width="18.28515625" style="35" customWidth="1"/>
    <col min="1027" max="1027" width="15.28515625" style="35" customWidth="1"/>
    <col min="1028" max="1028" width="17.7109375" style="35" customWidth="1"/>
    <col min="1029" max="1029" width="14.28515625" style="35" bestFit="1" customWidth="1"/>
    <col min="1030" max="1030" width="12.7109375" style="35" customWidth="1"/>
    <col min="1031" max="1031" width="18.28515625" style="35" customWidth="1"/>
    <col min="1032" max="1032" width="24.5703125" style="35" customWidth="1"/>
    <col min="1033" max="1033" width="11.7109375" style="35" customWidth="1"/>
    <col min="1034" max="1034" width="12.7109375" style="35" customWidth="1"/>
    <col min="1035" max="1035" width="17.7109375" style="35" customWidth="1"/>
    <col min="1036" max="1036" width="16.7109375" style="35" customWidth="1"/>
    <col min="1037" max="1037" width="29.7109375" style="35" customWidth="1"/>
    <col min="1038" max="1038" width="24.7109375" style="35" customWidth="1"/>
    <col min="1039" max="1039" width="19.42578125" style="35" customWidth="1"/>
    <col min="1040" max="1040" width="8.5703125" style="35"/>
    <col min="1041" max="1041" width="12" style="35" customWidth="1"/>
    <col min="1042" max="1042" width="11.42578125" style="35" customWidth="1"/>
    <col min="1043" max="1044" width="12" style="35" customWidth="1"/>
    <col min="1045" max="1280" width="8.5703125" style="35"/>
    <col min="1281" max="1281" width="20" style="35" customWidth="1"/>
    <col min="1282" max="1282" width="18.28515625" style="35" customWidth="1"/>
    <col min="1283" max="1283" width="15.28515625" style="35" customWidth="1"/>
    <col min="1284" max="1284" width="17.7109375" style="35" customWidth="1"/>
    <col min="1285" max="1285" width="14.28515625" style="35" bestFit="1" customWidth="1"/>
    <col min="1286" max="1286" width="12.7109375" style="35" customWidth="1"/>
    <col min="1287" max="1287" width="18.28515625" style="35" customWidth="1"/>
    <col min="1288" max="1288" width="24.5703125" style="35" customWidth="1"/>
    <col min="1289" max="1289" width="11.7109375" style="35" customWidth="1"/>
    <col min="1290" max="1290" width="12.7109375" style="35" customWidth="1"/>
    <col min="1291" max="1291" width="17.7109375" style="35" customWidth="1"/>
    <col min="1292" max="1292" width="16.7109375" style="35" customWidth="1"/>
    <col min="1293" max="1293" width="29.7109375" style="35" customWidth="1"/>
    <col min="1294" max="1294" width="24.7109375" style="35" customWidth="1"/>
    <col min="1295" max="1295" width="19.42578125" style="35" customWidth="1"/>
    <col min="1296" max="1296" width="8.5703125" style="35"/>
    <col min="1297" max="1297" width="12" style="35" customWidth="1"/>
    <col min="1298" max="1298" width="11.42578125" style="35" customWidth="1"/>
    <col min="1299" max="1300" width="12" style="35" customWidth="1"/>
    <col min="1301" max="1536" width="8.5703125" style="35"/>
    <col min="1537" max="1537" width="20" style="35" customWidth="1"/>
    <col min="1538" max="1538" width="18.28515625" style="35" customWidth="1"/>
    <col min="1539" max="1539" width="15.28515625" style="35" customWidth="1"/>
    <col min="1540" max="1540" width="17.7109375" style="35" customWidth="1"/>
    <col min="1541" max="1541" width="14.28515625" style="35" bestFit="1" customWidth="1"/>
    <col min="1542" max="1542" width="12.7109375" style="35" customWidth="1"/>
    <col min="1543" max="1543" width="18.28515625" style="35" customWidth="1"/>
    <col min="1544" max="1544" width="24.5703125" style="35" customWidth="1"/>
    <col min="1545" max="1545" width="11.7109375" style="35" customWidth="1"/>
    <col min="1546" max="1546" width="12.7109375" style="35" customWidth="1"/>
    <col min="1547" max="1547" width="17.7109375" style="35" customWidth="1"/>
    <col min="1548" max="1548" width="16.7109375" style="35" customWidth="1"/>
    <col min="1549" max="1549" width="29.7109375" style="35" customWidth="1"/>
    <col min="1550" max="1550" width="24.7109375" style="35" customWidth="1"/>
    <col min="1551" max="1551" width="19.42578125" style="35" customWidth="1"/>
    <col min="1552" max="1552" width="8.5703125" style="35"/>
    <col min="1553" max="1553" width="12" style="35" customWidth="1"/>
    <col min="1554" max="1554" width="11.42578125" style="35" customWidth="1"/>
    <col min="1555" max="1556" width="12" style="35" customWidth="1"/>
    <col min="1557" max="1792" width="8.5703125" style="35"/>
    <col min="1793" max="1793" width="20" style="35" customWidth="1"/>
    <col min="1794" max="1794" width="18.28515625" style="35" customWidth="1"/>
    <col min="1795" max="1795" width="15.28515625" style="35" customWidth="1"/>
    <col min="1796" max="1796" width="17.7109375" style="35" customWidth="1"/>
    <col min="1797" max="1797" width="14.28515625" style="35" bestFit="1" customWidth="1"/>
    <col min="1798" max="1798" width="12.7109375" style="35" customWidth="1"/>
    <col min="1799" max="1799" width="18.28515625" style="35" customWidth="1"/>
    <col min="1800" max="1800" width="24.5703125" style="35" customWidth="1"/>
    <col min="1801" max="1801" width="11.7109375" style="35" customWidth="1"/>
    <col min="1802" max="1802" width="12.7109375" style="35" customWidth="1"/>
    <col min="1803" max="1803" width="17.7109375" style="35" customWidth="1"/>
    <col min="1804" max="1804" width="16.7109375" style="35" customWidth="1"/>
    <col min="1805" max="1805" width="29.7109375" style="35" customWidth="1"/>
    <col min="1806" max="1806" width="24.7109375" style="35" customWidth="1"/>
    <col min="1807" max="1807" width="19.42578125" style="35" customWidth="1"/>
    <col min="1808" max="1808" width="8.5703125" style="35"/>
    <col min="1809" max="1809" width="12" style="35" customWidth="1"/>
    <col min="1810" max="1810" width="11.42578125" style="35" customWidth="1"/>
    <col min="1811" max="1812" width="12" style="35" customWidth="1"/>
    <col min="1813" max="2048" width="8.5703125" style="35"/>
    <col min="2049" max="2049" width="20" style="35" customWidth="1"/>
    <col min="2050" max="2050" width="18.28515625" style="35" customWidth="1"/>
    <col min="2051" max="2051" width="15.28515625" style="35" customWidth="1"/>
    <col min="2052" max="2052" width="17.7109375" style="35" customWidth="1"/>
    <col min="2053" max="2053" width="14.28515625" style="35" bestFit="1" customWidth="1"/>
    <col min="2054" max="2054" width="12.7109375" style="35" customWidth="1"/>
    <col min="2055" max="2055" width="18.28515625" style="35" customWidth="1"/>
    <col min="2056" max="2056" width="24.5703125" style="35" customWidth="1"/>
    <col min="2057" max="2057" width="11.7109375" style="35" customWidth="1"/>
    <col min="2058" max="2058" width="12.7109375" style="35" customWidth="1"/>
    <col min="2059" max="2059" width="17.7109375" style="35" customWidth="1"/>
    <col min="2060" max="2060" width="16.7109375" style="35" customWidth="1"/>
    <col min="2061" max="2061" width="29.7109375" style="35" customWidth="1"/>
    <col min="2062" max="2062" width="24.7109375" style="35" customWidth="1"/>
    <col min="2063" max="2063" width="19.42578125" style="35" customWidth="1"/>
    <col min="2064" max="2064" width="8.5703125" style="35"/>
    <col min="2065" max="2065" width="12" style="35" customWidth="1"/>
    <col min="2066" max="2066" width="11.42578125" style="35" customWidth="1"/>
    <col min="2067" max="2068" width="12" style="35" customWidth="1"/>
    <col min="2069" max="2304" width="8.5703125" style="35"/>
    <col min="2305" max="2305" width="20" style="35" customWidth="1"/>
    <col min="2306" max="2306" width="18.28515625" style="35" customWidth="1"/>
    <col min="2307" max="2307" width="15.28515625" style="35" customWidth="1"/>
    <col min="2308" max="2308" width="17.7109375" style="35" customWidth="1"/>
    <col min="2309" max="2309" width="14.28515625" style="35" bestFit="1" customWidth="1"/>
    <col min="2310" max="2310" width="12.7109375" style="35" customWidth="1"/>
    <col min="2311" max="2311" width="18.28515625" style="35" customWidth="1"/>
    <col min="2312" max="2312" width="24.5703125" style="35" customWidth="1"/>
    <col min="2313" max="2313" width="11.7109375" style="35" customWidth="1"/>
    <col min="2314" max="2314" width="12.7109375" style="35" customWidth="1"/>
    <col min="2315" max="2315" width="17.7109375" style="35" customWidth="1"/>
    <col min="2316" max="2316" width="16.7109375" style="35" customWidth="1"/>
    <col min="2317" max="2317" width="29.7109375" style="35" customWidth="1"/>
    <col min="2318" max="2318" width="24.7109375" style="35" customWidth="1"/>
    <col min="2319" max="2319" width="19.42578125" style="35" customWidth="1"/>
    <col min="2320" max="2320" width="8.5703125" style="35"/>
    <col min="2321" max="2321" width="12" style="35" customWidth="1"/>
    <col min="2322" max="2322" width="11.42578125" style="35" customWidth="1"/>
    <col min="2323" max="2324" width="12" style="35" customWidth="1"/>
    <col min="2325" max="2560" width="8.5703125" style="35"/>
    <col min="2561" max="2561" width="20" style="35" customWidth="1"/>
    <col min="2562" max="2562" width="18.28515625" style="35" customWidth="1"/>
    <col min="2563" max="2563" width="15.28515625" style="35" customWidth="1"/>
    <col min="2564" max="2564" width="17.7109375" style="35" customWidth="1"/>
    <col min="2565" max="2565" width="14.28515625" style="35" bestFit="1" customWidth="1"/>
    <col min="2566" max="2566" width="12.7109375" style="35" customWidth="1"/>
    <col min="2567" max="2567" width="18.28515625" style="35" customWidth="1"/>
    <col min="2568" max="2568" width="24.5703125" style="35" customWidth="1"/>
    <col min="2569" max="2569" width="11.7109375" style="35" customWidth="1"/>
    <col min="2570" max="2570" width="12.7109375" style="35" customWidth="1"/>
    <col min="2571" max="2571" width="17.7109375" style="35" customWidth="1"/>
    <col min="2572" max="2572" width="16.7109375" style="35" customWidth="1"/>
    <col min="2573" max="2573" width="29.7109375" style="35" customWidth="1"/>
    <col min="2574" max="2574" width="24.7109375" style="35" customWidth="1"/>
    <col min="2575" max="2575" width="19.42578125" style="35" customWidth="1"/>
    <col min="2576" max="2576" width="8.5703125" style="35"/>
    <col min="2577" max="2577" width="12" style="35" customWidth="1"/>
    <col min="2578" max="2578" width="11.42578125" style="35" customWidth="1"/>
    <col min="2579" max="2580" width="12" style="35" customWidth="1"/>
    <col min="2581" max="2816" width="8.5703125" style="35"/>
    <col min="2817" max="2817" width="20" style="35" customWidth="1"/>
    <col min="2818" max="2818" width="18.28515625" style="35" customWidth="1"/>
    <col min="2819" max="2819" width="15.28515625" style="35" customWidth="1"/>
    <col min="2820" max="2820" width="17.7109375" style="35" customWidth="1"/>
    <col min="2821" max="2821" width="14.28515625" style="35" bestFit="1" customWidth="1"/>
    <col min="2822" max="2822" width="12.7109375" style="35" customWidth="1"/>
    <col min="2823" max="2823" width="18.28515625" style="35" customWidth="1"/>
    <col min="2824" max="2824" width="24.5703125" style="35" customWidth="1"/>
    <col min="2825" max="2825" width="11.7109375" style="35" customWidth="1"/>
    <col min="2826" max="2826" width="12.7109375" style="35" customWidth="1"/>
    <col min="2827" max="2827" width="17.7109375" style="35" customWidth="1"/>
    <col min="2828" max="2828" width="16.7109375" style="35" customWidth="1"/>
    <col min="2829" max="2829" width="29.7109375" style="35" customWidth="1"/>
    <col min="2830" max="2830" width="24.7109375" style="35" customWidth="1"/>
    <col min="2831" max="2831" width="19.42578125" style="35" customWidth="1"/>
    <col min="2832" max="2832" width="8.5703125" style="35"/>
    <col min="2833" max="2833" width="12" style="35" customWidth="1"/>
    <col min="2834" max="2834" width="11.42578125" style="35" customWidth="1"/>
    <col min="2835" max="2836" width="12" style="35" customWidth="1"/>
    <col min="2837" max="3072" width="8.5703125" style="35"/>
    <col min="3073" max="3073" width="20" style="35" customWidth="1"/>
    <col min="3074" max="3074" width="18.28515625" style="35" customWidth="1"/>
    <col min="3075" max="3075" width="15.28515625" style="35" customWidth="1"/>
    <col min="3076" max="3076" width="17.7109375" style="35" customWidth="1"/>
    <col min="3077" max="3077" width="14.28515625" style="35" bestFit="1" customWidth="1"/>
    <col min="3078" max="3078" width="12.7109375" style="35" customWidth="1"/>
    <col min="3079" max="3079" width="18.28515625" style="35" customWidth="1"/>
    <col min="3080" max="3080" width="24.5703125" style="35" customWidth="1"/>
    <col min="3081" max="3081" width="11.7109375" style="35" customWidth="1"/>
    <col min="3082" max="3082" width="12.7109375" style="35" customWidth="1"/>
    <col min="3083" max="3083" width="17.7109375" style="35" customWidth="1"/>
    <col min="3084" max="3084" width="16.7109375" style="35" customWidth="1"/>
    <col min="3085" max="3085" width="29.7109375" style="35" customWidth="1"/>
    <col min="3086" max="3086" width="24.7109375" style="35" customWidth="1"/>
    <col min="3087" max="3087" width="19.42578125" style="35" customWidth="1"/>
    <col min="3088" max="3088" width="8.5703125" style="35"/>
    <col min="3089" max="3089" width="12" style="35" customWidth="1"/>
    <col min="3090" max="3090" width="11.42578125" style="35" customWidth="1"/>
    <col min="3091" max="3092" width="12" style="35" customWidth="1"/>
    <col min="3093" max="3328" width="8.5703125" style="35"/>
    <col min="3329" max="3329" width="20" style="35" customWidth="1"/>
    <col min="3330" max="3330" width="18.28515625" style="35" customWidth="1"/>
    <col min="3331" max="3331" width="15.28515625" style="35" customWidth="1"/>
    <col min="3332" max="3332" width="17.7109375" style="35" customWidth="1"/>
    <col min="3333" max="3333" width="14.28515625" style="35" bestFit="1" customWidth="1"/>
    <col min="3334" max="3334" width="12.7109375" style="35" customWidth="1"/>
    <col min="3335" max="3335" width="18.28515625" style="35" customWidth="1"/>
    <col min="3336" max="3336" width="24.5703125" style="35" customWidth="1"/>
    <col min="3337" max="3337" width="11.7109375" style="35" customWidth="1"/>
    <col min="3338" max="3338" width="12.7109375" style="35" customWidth="1"/>
    <col min="3339" max="3339" width="17.7109375" style="35" customWidth="1"/>
    <col min="3340" max="3340" width="16.7109375" style="35" customWidth="1"/>
    <col min="3341" max="3341" width="29.7109375" style="35" customWidth="1"/>
    <col min="3342" max="3342" width="24.7109375" style="35" customWidth="1"/>
    <col min="3343" max="3343" width="19.42578125" style="35" customWidth="1"/>
    <col min="3344" max="3344" width="8.5703125" style="35"/>
    <col min="3345" max="3345" width="12" style="35" customWidth="1"/>
    <col min="3346" max="3346" width="11.42578125" style="35" customWidth="1"/>
    <col min="3347" max="3348" width="12" style="35" customWidth="1"/>
    <col min="3349" max="3584" width="8.5703125" style="35"/>
    <col min="3585" max="3585" width="20" style="35" customWidth="1"/>
    <col min="3586" max="3586" width="18.28515625" style="35" customWidth="1"/>
    <col min="3587" max="3587" width="15.28515625" style="35" customWidth="1"/>
    <col min="3588" max="3588" width="17.7109375" style="35" customWidth="1"/>
    <col min="3589" max="3589" width="14.28515625" style="35" bestFit="1" customWidth="1"/>
    <col min="3590" max="3590" width="12.7109375" style="35" customWidth="1"/>
    <col min="3591" max="3591" width="18.28515625" style="35" customWidth="1"/>
    <col min="3592" max="3592" width="24.5703125" style="35" customWidth="1"/>
    <col min="3593" max="3593" width="11.7109375" style="35" customWidth="1"/>
    <col min="3594" max="3594" width="12.7109375" style="35" customWidth="1"/>
    <col min="3595" max="3595" width="17.7109375" style="35" customWidth="1"/>
    <col min="3596" max="3596" width="16.7109375" style="35" customWidth="1"/>
    <col min="3597" max="3597" width="29.7109375" style="35" customWidth="1"/>
    <col min="3598" max="3598" width="24.7109375" style="35" customWidth="1"/>
    <col min="3599" max="3599" width="19.42578125" style="35" customWidth="1"/>
    <col min="3600" max="3600" width="8.5703125" style="35"/>
    <col min="3601" max="3601" width="12" style="35" customWidth="1"/>
    <col min="3602" max="3602" width="11.42578125" style="35" customWidth="1"/>
    <col min="3603" max="3604" width="12" style="35" customWidth="1"/>
    <col min="3605" max="3840" width="8.5703125" style="35"/>
    <col min="3841" max="3841" width="20" style="35" customWidth="1"/>
    <col min="3842" max="3842" width="18.28515625" style="35" customWidth="1"/>
    <col min="3843" max="3843" width="15.28515625" style="35" customWidth="1"/>
    <col min="3844" max="3844" width="17.7109375" style="35" customWidth="1"/>
    <col min="3845" max="3845" width="14.28515625" style="35" bestFit="1" customWidth="1"/>
    <col min="3846" max="3846" width="12.7109375" style="35" customWidth="1"/>
    <col min="3847" max="3847" width="18.28515625" style="35" customWidth="1"/>
    <col min="3848" max="3848" width="24.5703125" style="35" customWidth="1"/>
    <col min="3849" max="3849" width="11.7109375" style="35" customWidth="1"/>
    <col min="3850" max="3850" width="12.7109375" style="35" customWidth="1"/>
    <col min="3851" max="3851" width="17.7109375" style="35" customWidth="1"/>
    <col min="3852" max="3852" width="16.7109375" style="35" customWidth="1"/>
    <col min="3853" max="3853" width="29.7109375" style="35" customWidth="1"/>
    <col min="3854" max="3854" width="24.7109375" style="35" customWidth="1"/>
    <col min="3855" max="3855" width="19.42578125" style="35" customWidth="1"/>
    <col min="3856" max="3856" width="8.5703125" style="35"/>
    <col min="3857" max="3857" width="12" style="35" customWidth="1"/>
    <col min="3858" max="3858" width="11.42578125" style="35" customWidth="1"/>
    <col min="3859" max="3860" width="12" style="35" customWidth="1"/>
    <col min="3861" max="4096" width="8.5703125" style="35"/>
    <col min="4097" max="4097" width="20" style="35" customWidth="1"/>
    <col min="4098" max="4098" width="18.28515625" style="35" customWidth="1"/>
    <col min="4099" max="4099" width="15.28515625" style="35" customWidth="1"/>
    <col min="4100" max="4100" width="17.7109375" style="35" customWidth="1"/>
    <col min="4101" max="4101" width="14.28515625" style="35" bestFit="1" customWidth="1"/>
    <col min="4102" max="4102" width="12.7109375" style="35" customWidth="1"/>
    <col min="4103" max="4103" width="18.28515625" style="35" customWidth="1"/>
    <col min="4104" max="4104" width="24.5703125" style="35" customWidth="1"/>
    <col min="4105" max="4105" width="11.7109375" style="35" customWidth="1"/>
    <col min="4106" max="4106" width="12.7109375" style="35" customWidth="1"/>
    <col min="4107" max="4107" width="17.7109375" style="35" customWidth="1"/>
    <col min="4108" max="4108" width="16.7109375" style="35" customWidth="1"/>
    <col min="4109" max="4109" width="29.7109375" style="35" customWidth="1"/>
    <col min="4110" max="4110" width="24.7109375" style="35" customWidth="1"/>
    <col min="4111" max="4111" width="19.42578125" style="35" customWidth="1"/>
    <col min="4112" max="4112" width="8.5703125" style="35"/>
    <col min="4113" max="4113" width="12" style="35" customWidth="1"/>
    <col min="4114" max="4114" width="11.42578125" style="35" customWidth="1"/>
    <col min="4115" max="4116" width="12" style="35" customWidth="1"/>
    <col min="4117" max="4352" width="8.5703125" style="35"/>
    <col min="4353" max="4353" width="20" style="35" customWidth="1"/>
    <col min="4354" max="4354" width="18.28515625" style="35" customWidth="1"/>
    <col min="4355" max="4355" width="15.28515625" style="35" customWidth="1"/>
    <col min="4356" max="4356" width="17.7109375" style="35" customWidth="1"/>
    <col min="4357" max="4357" width="14.28515625" style="35" bestFit="1" customWidth="1"/>
    <col min="4358" max="4358" width="12.7109375" style="35" customWidth="1"/>
    <col min="4359" max="4359" width="18.28515625" style="35" customWidth="1"/>
    <col min="4360" max="4360" width="24.5703125" style="35" customWidth="1"/>
    <col min="4361" max="4361" width="11.7109375" style="35" customWidth="1"/>
    <col min="4362" max="4362" width="12.7109375" style="35" customWidth="1"/>
    <col min="4363" max="4363" width="17.7109375" style="35" customWidth="1"/>
    <col min="4364" max="4364" width="16.7109375" style="35" customWidth="1"/>
    <col min="4365" max="4365" width="29.7109375" style="35" customWidth="1"/>
    <col min="4366" max="4366" width="24.7109375" style="35" customWidth="1"/>
    <col min="4367" max="4367" width="19.42578125" style="35" customWidth="1"/>
    <col min="4368" max="4368" width="8.5703125" style="35"/>
    <col min="4369" max="4369" width="12" style="35" customWidth="1"/>
    <col min="4370" max="4370" width="11.42578125" style="35" customWidth="1"/>
    <col min="4371" max="4372" width="12" style="35" customWidth="1"/>
    <col min="4373" max="4608" width="8.5703125" style="35"/>
    <col min="4609" max="4609" width="20" style="35" customWidth="1"/>
    <col min="4610" max="4610" width="18.28515625" style="35" customWidth="1"/>
    <col min="4611" max="4611" width="15.28515625" style="35" customWidth="1"/>
    <col min="4612" max="4612" width="17.7109375" style="35" customWidth="1"/>
    <col min="4613" max="4613" width="14.28515625" style="35" bestFit="1" customWidth="1"/>
    <col min="4614" max="4614" width="12.7109375" style="35" customWidth="1"/>
    <col min="4615" max="4615" width="18.28515625" style="35" customWidth="1"/>
    <col min="4616" max="4616" width="24.5703125" style="35" customWidth="1"/>
    <col min="4617" max="4617" width="11.7109375" style="35" customWidth="1"/>
    <col min="4618" max="4618" width="12.7109375" style="35" customWidth="1"/>
    <col min="4619" max="4619" width="17.7109375" style="35" customWidth="1"/>
    <col min="4620" max="4620" width="16.7109375" style="35" customWidth="1"/>
    <col min="4621" max="4621" width="29.7109375" style="35" customWidth="1"/>
    <col min="4622" max="4622" width="24.7109375" style="35" customWidth="1"/>
    <col min="4623" max="4623" width="19.42578125" style="35" customWidth="1"/>
    <col min="4624" max="4624" width="8.5703125" style="35"/>
    <col min="4625" max="4625" width="12" style="35" customWidth="1"/>
    <col min="4626" max="4626" width="11.42578125" style="35" customWidth="1"/>
    <col min="4627" max="4628" width="12" style="35" customWidth="1"/>
    <col min="4629" max="4864" width="8.5703125" style="35"/>
    <col min="4865" max="4865" width="20" style="35" customWidth="1"/>
    <col min="4866" max="4866" width="18.28515625" style="35" customWidth="1"/>
    <col min="4867" max="4867" width="15.28515625" style="35" customWidth="1"/>
    <col min="4868" max="4868" width="17.7109375" style="35" customWidth="1"/>
    <col min="4869" max="4869" width="14.28515625" style="35" bestFit="1" customWidth="1"/>
    <col min="4870" max="4870" width="12.7109375" style="35" customWidth="1"/>
    <col min="4871" max="4871" width="18.28515625" style="35" customWidth="1"/>
    <col min="4872" max="4872" width="24.5703125" style="35" customWidth="1"/>
    <col min="4873" max="4873" width="11.7109375" style="35" customWidth="1"/>
    <col min="4874" max="4874" width="12.7109375" style="35" customWidth="1"/>
    <col min="4875" max="4875" width="17.7109375" style="35" customWidth="1"/>
    <col min="4876" max="4876" width="16.7109375" style="35" customWidth="1"/>
    <col min="4877" max="4877" width="29.7109375" style="35" customWidth="1"/>
    <col min="4878" max="4878" width="24.7109375" style="35" customWidth="1"/>
    <col min="4879" max="4879" width="19.42578125" style="35" customWidth="1"/>
    <col min="4880" max="4880" width="8.5703125" style="35"/>
    <col min="4881" max="4881" width="12" style="35" customWidth="1"/>
    <col min="4882" max="4882" width="11.42578125" style="35" customWidth="1"/>
    <col min="4883" max="4884" width="12" style="35" customWidth="1"/>
    <col min="4885" max="5120" width="8.5703125" style="35"/>
    <col min="5121" max="5121" width="20" style="35" customWidth="1"/>
    <col min="5122" max="5122" width="18.28515625" style="35" customWidth="1"/>
    <col min="5123" max="5123" width="15.28515625" style="35" customWidth="1"/>
    <col min="5124" max="5124" width="17.7109375" style="35" customWidth="1"/>
    <col min="5125" max="5125" width="14.28515625" style="35" bestFit="1" customWidth="1"/>
    <col min="5126" max="5126" width="12.7109375" style="35" customWidth="1"/>
    <col min="5127" max="5127" width="18.28515625" style="35" customWidth="1"/>
    <col min="5128" max="5128" width="24.5703125" style="35" customWidth="1"/>
    <col min="5129" max="5129" width="11.7109375" style="35" customWidth="1"/>
    <col min="5130" max="5130" width="12.7109375" style="35" customWidth="1"/>
    <col min="5131" max="5131" width="17.7109375" style="35" customWidth="1"/>
    <col min="5132" max="5132" width="16.7109375" style="35" customWidth="1"/>
    <col min="5133" max="5133" width="29.7109375" style="35" customWidth="1"/>
    <col min="5134" max="5134" width="24.7109375" style="35" customWidth="1"/>
    <col min="5135" max="5135" width="19.42578125" style="35" customWidth="1"/>
    <col min="5136" max="5136" width="8.5703125" style="35"/>
    <col min="5137" max="5137" width="12" style="35" customWidth="1"/>
    <col min="5138" max="5138" width="11.42578125" style="35" customWidth="1"/>
    <col min="5139" max="5140" width="12" style="35" customWidth="1"/>
    <col min="5141" max="5376" width="8.5703125" style="35"/>
    <col min="5377" max="5377" width="20" style="35" customWidth="1"/>
    <col min="5378" max="5378" width="18.28515625" style="35" customWidth="1"/>
    <col min="5379" max="5379" width="15.28515625" style="35" customWidth="1"/>
    <col min="5380" max="5380" width="17.7109375" style="35" customWidth="1"/>
    <col min="5381" max="5381" width="14.28515625" style="35" bestFit="1" customWidth="1"/>
    <col min="5382" max="5382" width="12.7109375" style="35" customWidth="1"/>
    <col min="5383" max="5383" width="18.28515625" style="35" customWidth="1"/>
    <col min="5384" max="5384" width="24.5703125" style="35" customWidth="1"/>
    <col min="5385" max="5385" width="11.7109375" style="35" customWidth="1"/>
    <col min="5386" max="5386" width="12.7109375" style="35" customWidth="1"/>
    <col min="5387" max="5387" width="17.7109375" style="35" customWidth="1"/>
    <col min="5388" max="5388" width="16.7109375" style="35" customWidth="1"/>
    <col min="5389" max="5389" width="29.7109375" style="35" customWidth="1"/>
    <col min="5390" max="5390" width="24.7109375" style="35" customWidth="1"/>
    <col min="5391" max="5391" width="19.42578125" style="35" customWidth="1"/>
    <col min="5392" max="5392" width="8.5703125" style="35"/>
    <col min="5393" max="5393" width="12" style="35" customWidth="1"/>
    <col min="5394" max="5394" width="11.42578125" style="35" customWidth="1"/>
    <col min="5395" max="5396" width="12" style="35" customWidth="1"/>
    <col min="5397" max="5632" width="8.5703125" style="35"/>
    <col min="5633" max="5633" width="20" style="35" customWidth="1"/>
    <col min="5634" max="5634" width="18.28515625" style="35" customWidth="1"/>
    <col min="5635" max="5635" width="15.28515625" style="35" customWidth="1"/>
    <col min="5636" max="5636" width="17.7109375" style="35" customWidth="1"/>
    <col min="5637" max="5637" width="14.28515625" style="35" bestFit="1" customWidth="1"/>
    <col min="5638" max="5638" width="12.7109375" style="35" customWidth="1"/>
    <col min="5639" max="5639" width="18.28515625" style="35" customWidth="1"/>
    <col min="5640" max="5640" width="24.5703125" style="35" customWidth="1"/>
    <col min="5641" max="5641" width="11.7109375" style="35" customWidth="1"/>
    <col min="5642" max="5642" width="12.7109375" style="35" customWidth="1"/>
    <col min="5643" max="5643" width="17.7109375" style="35" customWidth="1"/>
    <col min="5644" max="5644" width="16.7109375" style="35" customWidth="1"/>
    <col min="5645" max="5645" width="29.7109375" style="35" customWidth="1"/>
    <col min="5646" max="5646" width="24.7109375" style="35" customWidth="1"/>
    <col min="5647" max="5647" width="19.42578125" style="35" customWidth="1"/>
    <col min="5648" max="5648" width="8.5703125" style="35"/>
    <col min="5649" max="5649" width="12" style="35" customWidth="1"/>
    <col min="5650" max="5650" width="11.42578125" style="35" customWidth="1"/>
    <col min="5651" max="5652" width="12" style="35" customWidth="1"/>
    <col min="5653" max="5888" width="8.5703125" style="35"/>
    <col min="5889" max="5889" width="20" style="35" customWidth="1"/>
    <col min="5890" max="5890" width="18.28515625" style="35" customWidth="1"/>
    <col min="5891" max="5891" width="15.28515625" style="35" customWidth="1"/>
    <col min="5892" max="5892" width="17.7109375" style="35" customWidth="1"/>
    <col min="5893" max="5893" width="14.28515625" style="35" bestFit="1" customWidth="1"/>
    <col min="5894" max="5894" width="12.7109375" style="35" customWidth="1"/>
    <col min="5895" max="5895" width="18.28515625" style="35" customWidth="1"/>
    <col min="5896" max="5896" width="24.5703125" style="35" customWidth="1"/>
    <col min="5897" max="5897" width="11.7109375" style="35" customWidth="1"/>
    <col min="5898" max="5898" width="12.7109375" style="35" customWidth="1"/>
    <col min="5899" max="5899" width="17.7109375" style="35" customWidth="1"/>
    <col min="5900" max="5900" width="16.7109375" style="35" customWidth="1"/>
    <col min="5901" max="5901" width="29.7109375" style="35" customWidth="1"/>
    <col min="5902" max="5902" width="24.7109375" style="35" customWidth="1"/>
    <col min="5903" max="5903" width="19.42578125" style="35" customWidth="1"/>
    <col min="5904" max="5904" width="8.5703125" style="35"/>
    <col min="5905" max="5905" width="12" style="35" customWidth="1"/>
    <col min="5906" max="5906" width="11.42578125" style="35" customWidth="1"/>
    <col min="5907" max="5908" width="12" style="35" customWidth="1"/>
    <col min="5909" max="6144" width="8.5703125" style="35"/>
    <col min="6145" max="6145" width="20" style="35" customWidth="1"/>
    <col min="6146" max="6146" width="18.28515625" style="35" customWidth="1"/>
    <col min="6147" max="6147" width="15.28515625" style="35" customWidth="1"/>
    <col min="6148" max="6148" width="17.7109375" style="35" customWidth="1"/>
    <col min="6149" max="6149" width="14.28515625" style="35" bestFit="1" customWidth="1"/>
    <col min="6150" max="6150" width="12.7109375" style="35" customWidth="1"/>
    <col min="6151" max="6151" width="18.28515625" style="35" customWidth="1"/>
    <col min="6152" max="6152" width="24.5703125" style="35" customWidth="1"/>
    <col min="6153" max="6153" width="11.7109375" style="35" customWidth="1"/>
    <col min="6154" max="6154" width="12.7109375" style="35" customWidth="1"/>
    <col min="6155" max="6155" width="17.7109375" style="35" customWidth="1"/>
    <col min="6156" max="6156" width="16.7109375" style="35" customWidth="1"/>
    <col min="6157" max="6157" width="29.7109375" style="35" customWidth="1"/>
    <col min="6158" max="6158" width="24.7109375" style="35" customWidth="1"/>
    <col min="6159" max="6159" width="19.42578125" style="35" customWidth="1"/>
    <col min="6160" max="6160" width="8.5703125" style="35"/>
    <col min="6161" max="6161" width="12" style="35" customWidth="1"/>
    <col min="6162" max="6162" width="11.42578125" style="35" customWidth="1"/>
    <col min="6163" max="6164" width="12" style="35" customWidth="1"/>
    <col min="6165" max="6400" width="8.5703125" style="35"/>
    <col min="6401" max="6401" width="20" style="35" customWidth="1"/>
    <col min="6402" max="6402" width="18.28515625" style="35" customWidth="1"/>
    <col min="6403" max="6403" width="15.28515625" style="35" customWidth="1"/>
    <col min="6404" max="6404" width="17.7109375" style="35" customWidth="1"/>
    <col min="6405" max="6405" width="14.28515625" style="35" bestFit="1" customWidth="1"/>
    <col min="6406" max="6406" width="12.7109375" style="35" customWidth="1"/>
    <col min="6407" max="6407" width="18.28515625" style="35" customWidth="1"/>
    <col min="6408" max="6408" width="24.5703125" style="35" customWidth="1"/>
    <col min="6409" max="6409" width="11.7109375" style="35" customWidth="1"/>
    <col min="6410" max="6410" width="12.7109375" style="35" customWidth="1"/>
    <col min="6411" max="6411" width="17.7109375" style="35" customWidth="1"/>
    <col min="6412" max="6412" width="16.7109375" style="35" customWidth="1"/>
    <col min="6413" max="6413" width="29.7109375" style="35" customWidth="1"/>
    <col min="6414" max="6414" width="24.7109375" style="35" customWidth="1"/>
    <col min="6415" max="6415" width="19.42578125" style="35" customWidth="1"/>
    <col min="6416" max="6416" width="8.5703125" style="35"/>
    <col min="6417" max="6417" width="12" style="35" customWidth="1"/>
    <col min="6418" max="6418" width="11.42578125" style="35" customWidth="1"/>
    <col min="6419" max="6420" width="12" style="35" customWidth="1"/>
    <col min="6421" max="6656" width="8.5703125" style="35"/>
    <col min="6657" max="6657" width="20" style="35" customWidth="1"/>
    <col min="6658" max="6658" width="18.28515625" style="35" customWidth="1"/>
    <col min="6659" max="6659" width="15.28515625" style="35" customWidth="1"/>
    <col min="6660" max="6660" width="17.7109375" style="35" customWidth="1"/>
    <col min="6661" max="6661" width="14.28515625" style="35" bestFit="1" customWidth="1"/>
    <col min="6662" max="6662" width="12.7109375" style="35" customWidth="1"/>
    <col min="6663" max="6663" width="18.28515625" style="35" customWidth="1"/>
    <col min="6664" max="6664" width="24.5703125" style="35" customWidth="1"/>
    <col min="6665" max="6665" width="11.7109375" style="35" customWidth="1"/>
    <col min="6666" max="6666" width="12.7109375" style="35" customWidth="1"/>
    <col min="6667" max="6667" width="17.7109375" style="35" customWidth="1"/>
    <col min="6668" max="6668" width="16.7109375" style="35" customWidth="1"/>
    <col min="6669" max="6669" width="29.7109375" style="35" customWidth="1"/>
    <col min="6670" max="6670" width="24.7109375" style="35" customWidth="1"/>
    <col min="6671" max="6671" width="19.42578125" style="35" customWidth="1"/>
    <col min="6672" max="6672" width="8.5703125" style="35"/>
    <col min="6673" max="6673" width="12" style="35" customWidth="1"/>
    <col min="6674" max="6674" width="11.42578125" style="35" customWidth="1"/>
    <col min="6675" max="6676" width="12" style="35" customWidth="1"/>
    <col min="6677" max="6912" width="8.5703125" style="35"/>
    <col min="6913" max="6913" width="20" style="35" customWidth="1"/>
    <col min="6914" max="6914" width="18.28515625" style="35" customWidth="1"/>
    <col min="6915" max="6915" width="15.28515625" style="35" customWidth="1"/>
    <col min="6916" max="6916" width="17.7109375" style="35" customWidth="1"/>
    <col min="6917" max="6917" width="14.28515625" style="35" bestFit="1" customWidth="1"/>
    <col min="6918" max="6918" width="12.7109375" style="35" customWidth="1"/>
    <col min="6919" max="6919" width="18.28515625" style="35" customWidth="1"/>
    <col min="6920" max="6920" width="24.5703125" style="35" customWidth="1"/>
    <col min="6921" max="6921" width="11.7109375" style="35" customWidth="1"/>
    <col min="6922" max="6922" width="12.7109375" style="35" customWidth="1"/>
    <col min="6923" max="6923" width="17.7109375" style="35" customWidth="1"/>
    <col min="6924" max="6924" width="16.7109375" style="35" customWidth="1"/>
    <col min="6925" max="6925" width="29.7109375" style="35" customWidth="1"/>
    <col min="6926" max="6926" width="24.7109375" style="35" customWidth="1"/>
    <col min="6927" max="6927" width="19.42578125" style="35" customWidth="1"/>
    <col min="6928" max="6928" width="8.5703125" style="35"/>
    <col min="6929" max="6929" width="12" style="35" customWidth="1"/>
    <col min="6930" max="6930" width="11.42578125" style="35" customWidth="1"/>
    <col min="6931" max="6932" width="12" style="35" customWidth="1"/>
    <col min="6933" max="7168" width="8.5703125" style="35"/>
    <col min="7169" max="7169" width="20" style="35" customWidth="1"/>
    <col min="7170" max="7170" width="18.28515625" style="35" customWidth="1"/>
    <col min="7171" max="7171" width="15.28515625" style="35" customWidth="1"/>
    <col min="7172" max="7172" width="17.7109375" style="35" customWidth="1"/>
    <col min="7173" max="7173" width="14.28515625" style="35" bestFit="1" customWidth="1"/>
    <col min="7174" max="7174" width="12.7109375" style="35" customWidth="1"/>
    <col min="7175" max="7175" width="18.28515625" style="35" customWidth="1"/>
    <col min="7176" max="7176" width="24.5703125" style="35" customWidth="1"/>
    <col min="7177" max="7177" width="11.7109375" style="35" customWidth="1"/>
    <col min="7178" max="7178" width="12.7109375" style="35" customWidth="1"/>
    <col min="7179" max="7179" width="17.7109375" style="35" customWidth="1"/>
    <col min="7180" max="7180" width="16.7109375" style="35" customWidth="1"/>
    <col min="7181" max="7181" width="29.7109375" style="35" customWidth="1"/>
    <col min="7182" max="7182" width="24.7109375" style="35" customWidth="1"/>
    <col min="7183" max="7183" width="19.42578125" style="35" customWidth="1"/>
    <col min="7184" max="7184" width="8.5703125" style="35"/>
    <col min="7185" max="7185" width="12" style="35" customWidth="1"/>
    <col min="7186" max="7186" width="11.42578125" style="35" customWidth="1"/>
    <col min="7187" max="7188" width="12" style="35" customWidth="1"/>
    <col min="7189" max="7424" width="8.5703125" style="35"/>
    <col min="7425" max="7425" width="20" style="35" customWidth="1"/>
    <col min="7426" max="7426" width="18.28515625" style="35" customWidth="1"/>
    <col min="7427" max="7427" width="15.28515625" style="35" customWidth="1"/>
    <col min="7428" max="7428" width="17.7109375" style="35" customWidth="1"/>
    <col min="7429" max="7429" width="14.28515625" style="35" bestFit="1" customWidth="1"/>
    <col min="7430" max="7430" width="12.7109375" style="35" customWidth="1"/>
    <col min="7431" max="7431" width="18.28515625" style="35" customWidth="1"/>
    <col min="7432" max="7432" width="24.5703125" style="35" customWidth="1"/>
    <col min="7433" max="7433" width="11.7109375" style="35" customWidth="1"/>
    <col min="7434" max="7434" width="12.7109375" style="35" customWidth="1"/>
    <col min="7435" max="7435" width="17.7109375" style="35" customWidth="1"/>
    <col min="7436" max="7436" width="16.7109375" style="35" customWidth="1"/>
    <col min="7437" max="7437" width="29.7109375" style="35" customWidth="1"/>
    <col min="7438" max="7438" width="24.7109375" style="35" customWidth="1"/>
    <col min="7439" max="7439" width="19.42578125" style="35" customWidth="1"/>
    <col min="7440" max="7440" width="8.5703125" style="35"/>
    <col min="7441" max="7441" width="12" style="35" customWidth="1"/>
    <col min="7442" max="7442" width="11.42578125" style="35" customWidth="1"/>
    <col min="7443" max="7444" width="12" style="35" customWidth="1"/>
    <col min="7445" max="7680" width="8.5703125" style="35"/>
    <col min="7681" max="7681" width="20" style="35" customWidth="1"/>
    <col min="7682" max="7682" width="18.28515625" style="35" customWidth="1"/>
    <col min="7683" max="7683" width="15.28515625" style="35" customWidth="1"/>
    <col min="7684" max="7684" width="17.7109375" style="35" customWidth="1"/>
    <col min="7685" max="7685" width="14.28515625" style="35" bestFit="1" customWidth="1"/>
    <col min="7686" max="7686" width="12.7109375" style="35" customWidth="1"/>
    <col min="7687" max="7687" width="18.28515625" style="35" customWidth="1"/>
    <col min="7688" max="7688" width="24.5703125" style="35" customWidth="1"/>
    <col min="7689" max="7689" width="11.7109375" style="35" customWidth="1"/>
    <col min="7690" max="7690" width="12.7109375" style="35" customWidth="1"/>
    <col min="7691" max="7691" width="17.7109375" style="35" customWidth="1"/>
    <col min="7692" max="7692" width="16.7109375" style="35" customWidth="1"/>
    <col min="7693" max="7693" width="29.7109375" style="35" customWidth="1"/>
    <col min="7694" max="7694" width="24.7109375" style="35" customWidth="1"/>
    <col min="7695" max="7695" width="19.42578125" style="35" customWidth="1"/>
    <col min="7696" max="7696" width="8.5703125" style="35"/>
    <col min="7697" max="7697" width="12" style="35" customWidth="1"/>
    <col min="7698" max="7698" width="11.42578125" style="35" customWidth="1"/>
    <col min="7699" max="7700" width="12" style="35" customWidth="1"/>
    <col min="7701" max="7936" width="8.5703125" style="35"/>
    <col min="7937" max="7937" width="20" style="35" customWidth="1"/>
    <col min="7938" max="7938" width="18.28515625" style="35" customWidth="1"/>
    <col min="7939" max="7939" width="15.28515625" style="35" customWidth="1"/>
    <col min="7940" max="7940" width="17.7109375" style="35" customWidth="1"/>
    <col min="7941" max="7941" width="14.28515625" style="35" bestFit="1" customWidth="1"/>
    <col min="7942" max="7942" width="12.7109375" style="35" customWidth="1"/>
    <col min="7943" max="7943" width="18.28515625" style="35" customWidth="1"/>
    <col min="7944" max="7944" width="24.5703125" style="35" customWidth="1"/>
    <col min="7945" max="7945" width="11.7109375" style="35" customWidth="1"/>
    <col min="7946" max="7946" width="12.7109375" style="35" customWidth="1"/>
    <col min="7947" max="7947" width="17.7109375" style="35" customWidth="1"/>
    <col min="7948" max="7948" width="16.7109375" style="35" customWidth="1"/>
    <col min="7949" max="7949" width="29.7109375" style="35" customWidth="1"/>
    <col min="7950" max="7950" width="24.7109375" style="35" customWidth="1"/>
    <col min="7951" max="7951" width="19.42578125" style="35" customWidth="1"/>
    <col min="7952" max="7952" width="8.5703125" style="35"/>
    <col min="7953" max="7953" width="12" style="35" customWidth="1"/>
    <col min="7954" max="7954" width="11.42578125" style="35" customWidth="1"/>
    <col min="7955" max="7956" width="12" style="35" customWidth="1"/>
    <col min="7957" max="8192" width="8.5703125" style="35"/>
    <col min="8193" max="8193" width="20" style="35" customWidth="1"/>
    <col min="8194" max="8194" width="18.28515625" style="35" customWidth="1"/>
    <col min="8195" max="8195" width="15.28515625" style="35" customWidth="1"/>
    <col min="8196" max="8196" width="17.7109375" style="35" customWidth="1"/>
    <col min="8197" max="8197" width="14.28515625" style="35" bestFit="1" customWidth="1"/>
    <col min="8198" max="8198" width="12.7109375" style="35" customWidth="1"/>
    <col min="8199" max="8199" width="18.28515625" style="35" customWidth="1"/>
    <col min="8200" max="8200" width="24.5703125" style="35" customWidth="1"/>
    <col min="8201" max="8201" width="11.7109375" style="35" customWidth="1"/>
    <col min="8202" max="8202" width="12.7109375" style="35" customWidth="1"/>
    <col min="8203" max="8203" width="17.7109375" style="35" customWidth="1"/>
    <col min="8204" max="8204" width="16.7109375" style="35" customWidth="1"/>
    <col min="8205" max="8205" width="29.7109375" style="35" customWidth="1"/>
    <col min="8206" max="8206" width="24.7109375" style="35" customWidth="1"/>
    <col min="8207" max="8207" width="19.42578125" style="35" customWidth="1"/>
    <col min="8208" max="8208" width="8.5703125" style="35"/>
    <col min="8209" max="8209" width="12" style="35" customWidth="1"/>
    <col min="8210" max="8210" width="11.42578125" style="35" customWidth="1"/>
    <col min="8211" max="8212" width="12" style="35" customWidth="1"/>
    <col min="8213" max="8448" width="8.5703125" style="35"/>
    <col min="8449" max="8449" width="20" style="35" customWidth="1"/>
    <col min="8450" max="8450" width="18.28515625" style="35" customWidth="1"/>
    <col min="8451" max="8451" width="15.28515625" style="35" customWidth="1"/>
    <col min="8452" max="8452" width="17.7109375" style="35" customWidth="1"/>
    <col min="8453" max="8453" width="14.28515625" style="35" bestFit="1" customWidth="1"/>
    <col min="8454" max="8454" width="12.7109375" style="35" customWidth="1"/>
    <col min="8455" max="8455" width="18.28515625" style="35" customWidth="1"/>
    <col min="8456" max="8456" width="24.5703125" style="35" customWidth="1"/>
    <col min="8457" max="8457" width="11.7109375" style="35" customWidth="1"/>
    <col min="8458" max="8458" width="12.7109375" style="35" customWidth="1"/>
    <col min="8459" max="8459" width="17.7109375" style="35" customWidth="1"/>
    <col min="8460" max="8460" width="16.7109375" style="35" customWidth="1"/>
    <col min="8461" max="8461" width="29.7109375" style="35" customWidth="1"/>
    <col min="8462" max="8462" width="24.7109375" style="35" customWidth="1"/>
    <col min="8463" max="8463" width="19.42578125" style="35" customWidth="1"/>
    <col min="8464" max="8464" width="8.5703125" style="35"/>
    <col min="8465" max="8465" width="12" style="35" customWidth="1"/>
    <col min="8466" max="8466" width="11.42578125" style="35" customWidth="1"/>
    <col min="8467" max="8468" width="12" style="35" customWidth="1"/>
    <col min="8469" max="8704" width="8.5703125" style="35"/>
    <col min="8705" max="8705" width="20" style="35" customWidth="1"/>
    <col min="8706" max="8706" width="18.28515625" style="35" customWidth="1"/>
    <col min="8707" max="8707" width="15.28515625" style="35" customWidth="1"/>
    <col min="8708" max="8708" width="17.7109375" style="35" customWidth="1"/>
    <col min="8709" max="8709" width="14.28515625" style="35" bestFit="1" customWidth="1"/>
    <col min="8710" max="8710" width="12.7109375" style="35" customWidth="1"/>
    <col min="8711" max="8711" width="18.28515625" style="35" customWidth="1"/>
    <col min="8712" max="8712" width="24.5703125" style="35" customWidth="1"/>
    <col min="8713" max="8713" width="11.7109375" style="35" customWidth="1"/>
    <col min="8714" max="8714" width="12.7109375" style="35" customWidth="1"/>
    <col min="8715" max="8715" width="17.7109375" style="35" customWidth="1"/>
    <col min="8716" max="8716" width="16.7109375" style="35" customWidth="1"/>
    <col min="8717" max="8717" width="29.7109375" style="35" customWidth="1"/>
    <col min="8718" max="8718" width="24.7109375" style="35" customWidth="1"/>
    <col min="8719" max="8719" width="19.42578125" style="35" customWidth="1"/>
    <col min="8720" max="8720" width="8.5703125" style="35"/>
    <col min="8721" max="8721" width="12" style="35" customWidth="1"/>
    <col min="8722" max="8722" width="11.42578125" style="35" customWidth="1"/>
    <col min="8723" max="8724" width="12" style="35" customWidth="1"/>
    <col min="8725" max="8960" width="8.5703125" style="35"/>
    <col min="8961" max="8961" width="20" style="35" customWidth="1"/>
    <col min="8962" max="8962" width="18.28515625" style="35" customWidth="1"/>
    <col min="8963" max="8963" width="15.28515625" style="35" customWidth="1"/>
    <col min="8964" max="8964" width="17.7109375" style="35" customWidth="1"/>
    <col min="8965" max="8965" width="14.28515625" style="35" bestFit="1" customWidth="1"/>
    <col min="8966" max="8966" width="12.7109375" style="35" customWidth="1"/>
    <col min="8967" max="8967" width="18.28515625" style="35" customWidth="1"/>
    <col min="8968" max="8968" width="24.5703125" style="35" customWidth="1"/>
    <col min="8969" max="8969" width="11.7109375" style="35" customWidth="1"/>
    <col min="8970" max="8970" width="12.7109375" style="35" customWidth="1"/>
    <col min="8971" max="8971" width="17.7109375" style="35" customWidth="1"/>
    <col min="8972" max="8972" width="16.7109375" style="35" customWidth="1"/>
    <col min="8973" max="8973" width="29.7109375" style="35" customWidth="1"/>
    <col min="8974" max="8974" width="24.7109375" style="35" customWidth="1"/>
    <col min="8975" max="8975" width="19.42578125" style="35" customWidth="1"/>
    <col min="8976" max="8976" width="8.5703125" style="35"/>
    <col min="8977" max="8977" width="12" style="35" customWidth="1"/>
    <col min="8978" max="8978" width="11.42578125" style="35" customWidth="1"/>
    <col min="8979" max="8980" width="12" style="35" customWidth="1"/>
    <col min="8981" max="9216" width="8.5703125" style="35"/>
    <col min="9217" max="9217" width="20" style="35" customWidth="1"/>
    <col min="9218" max="9218" width="18.28515625" style="35" customWidth="1"/>
    <col min="9219" max="9219" width="15.28515625" style="35" customWidth="1"/>
    <col min="9220" max="9220" width="17.7109375" style="35" customWidth="1"/>
    <col min="9221" max="9221" width="14.28515625" style="35" bestFit="1" customWidth="1"/>
    <col min="9222" max="9222" width="12.7109375" style="35" customWidth="1"/>
    <col min="9223" max="9223" width="18.28515625" style="35" customWidth="1"/>
    <col min="9224" max="9224" width="24.5703125" style="35" customWidth="1"/>
    <col min="9225" max="9225" width="11.7109375" style="35" customWidth="1"/>
    <col min="9226" max="9226" width="12.7109375" style="35" customWidth="1"/>
    <col min="9227" max="9227" width="17.7109375" style="35" customWidth="1"/>
    <col min="9228" max="9228" width="16.7109375" style="35" customWidth="1"/>
    <col min="9229" max="9229" width="29.7109375" style="35" customWidth="1"/>
    <col min="9230" max="9230" width="24.7109375" style="35" customWidth="1"/>
    <col min="9231" max="9231" width="19.42578125" style="35" customWidth="1"/>
    <col min="9232" max="9232" width="8.5703125" style="35"/>
    <col min="9233" max="9233" width="12" style="35" customWidth="1"/>
    <col min="9234" max="9234" width="11.42578125" style="35" customWidth="1"/>
    <col min="9235" max="9236" width="12" style="35" customWidth="1"/>
    <col min="9237" max="9472" width="8.5703125" style="35"/>
    <col min="9473" max="9473" width="20" style="35" customWidth="1"/>
    <col min="9474" max="9474" width="18.28515625" style="35" customWidth="1"/>
    <col min="9475" max="9475" width="15.28515625" style="35" customWidth="1"/>
    <col min="9476" max="9476" width="17.7109375" style="35" customWidth="1"/>
    <col min="9477" max="9477" width="14.28515625" style="35" bestFit="1" customWidth="1"/>
    <col min="9478" max="9478" width="12.7109375" style="35" customWidth="1"/>
    <col min="9479" max="9479" width="18.28515625" style="35" customWidth="1"/>
    <col min="9480" max="9480" width="24.5703125" style="35" customWidth="1"/>
    <col min="9481" max="9481" width="11.7109375" style="35" customWidth="1"/>
    <col min="9482" max="9482" width="12.7109375" style="35" customWidth="1"/>
    <col min="9483" max="9483" width="17.7109375" style="35" customWidth="1"/>
    <col min="9484" max="9484" width="16.7109375" style="35" customWidth="1"/>
    <col min="9485" max="9485" width="29.7109375" style="35" customWidth="1"/>
    <col min="9486" max="9486" width="24.7109375" style="35" customWidth="1"/>
    <col min="9487" max="9487" width="19.42578125" style="35" customWidth="1"/>
    <col min="9488" max="9488" width="8.5703125" style="35"/>
    <col min="9489" max="9489" width="12" style="35" customWidth="1"/>
    <col min="9490" max="9490" width="11.42578125" style="35" customWidth="1"/>
    <col min="9491" max="9492" width="12" style="35" customWidth="1"/>
    <col min="9493" max="9728" width="8.5703125" style="35"/>
    <col min="9729" max="9729" width="20" style="35" customWidth="1"/>
    <col min="9730" max="9730" width="18.28515625" style="35" customWidth="1"/>
    <col min="9731" max="9731" width="15.28515625" style="35" customWidth="1"/>
    <col min="9732" max="9732" width="17.7109375" style="35" customWidth="1"/>
    <col min="9733" max="9733" width="14.28515625" style="35" bestFit="1" customWidth="1"/>
    <col min="9734" max="9734" width="12.7109375" style="35" customWidth="1"/>
    <col min="9735" max="9735" width="18.28515625" style="35" customWidth="1"/>
    <col min="9736" max="9736" width="24.5703125" style="35" customWidth="1"/>
    <col min="9737" max="9737" width="11.7109375" style="35" customWidth="1"/>
    <col min="9738" max="9738" width="12.7109375" style="35" customWidth="1"/>
    <col min="9739" max="9739" width="17.7109375" style="35" customWidth="1"/>
    <col min="9740" max="9740" width="16.7109375" style="35" customWidth="1"/>
    <col min="9741" max="9741" width="29.7109375" style="35" customWidth="1"/>
    <col min="9742" max="9742" width="24.7109375" style="35" customWidth="1"/>
    <col min="9743" max="9743" width="19.42578125" style="35" customWidth="1"/>
    <col min="9744" max="9744" width="8.5703125" style="35"/>
    <col min="9745" max="9745" width="12" style="35" customWidth="1"/>
    <col min="9746" max="9746" width="11.42578125" style="35" customWidth="1"/>
    <col min="9747" max="9748" width="12" style="35" customWidth="1"/>
    <col min="9749" max="9984" width="8.5703125" style="35"/>
    <col min="9985" max="9985" width="20" style="35" customWidth="1"/>
    <col min="9986" max="9986" width="18.28515625" style="35" customWidth="1"/>
    <col min="9987" max="9987" width="15.28515625" style="35" customWidth="1"/>
    <col min="9988" max="9988" width="17.7109375" style="35" customWidth="1"/>
    <col min="9989" max="9989" width="14.28515625" style="35" bestFit="1" customWidth="1"/>
    <col min="9990" max="9990" width="12.7109375" style="35" customWidth="1"/>
    <col min="9991" max="9991" width="18.28515625" style="35" customWidth="1"/>
    <col min="9992" max="9992" width="24.5703125" style="35" customWidth="1"/>
    <col min="9993" max="9993" width="11.7109375" style="35" customWidth="1"/>
    <col min="9994" max="9994" width="12.7109375" style="35" customWidth="1"/>
    <col min="9995" max="9995" width="17.7109375" style="35" customWidth="1"/>
    <col min="9996" max="9996" width="16.7109375" style="35" customWidth="1"/>
    <col min="9997" max="9997" width="29.7109375" style="35" customWidth="1"/>
    <col min="9998" max="9998" width="24.7109375" style="35" customWidth="1"/>
    <col min="9999" max="9999" width="19.42578125" style="35" customWidth="1"/>
    <col min="10000" max="10000" width="8.5703125" style="35"/>
    <col min="10001" max="10001" width="12" style="35" customWidth="1"/>
    <col min="10002" max="10002" width="11.42578125" style="35" customWidth="1"/>
    <col min="10003" max="10004" width="12" style="35" customWidth="1"/>
    <col min="10005" max="10240" width="8.5703125" style="35"/>
    <col min="10241" max="10241" width="20" style="35" customWidth="1"/>
    <col min="10242" max="10242" width="18.28515625" style="35" customWidth="1"/>
    <col min="10243" max="10243" width="15.28515625" style="35" customWidth="1"/>
    <col min="10244" max="10244" width="17.7109375" style="35" customWidth="1"/>
    <col min="10245" max="10245" width="14.28515625" style="35" bestFit="1" customWidth="1"/>
    <col min="10246" max="10246" width="12.7109375" style="35" customWidth="1"/>
    <col min="10247" max="10247" width="18.28515625" style="35" customWidth="1"/>
    <col min="10248" max="10248" width="24.5703125" style="35" customWidth="1"/>
    <col min="10249" max="10249" width="11.7109375" style="35" customWidth="1"/>
    <col min="10250" max="10250" width="12.7109375" style="35" customWidth="1"/>
    <col min="10251" max="10251" width="17.7109375" style="35" customWidth="1"/>
    <col min="10252" max="10252" width="16.7109375" style="35" customWidth="1"/>
    <col min="10253" max="10253" width="29.7109375" style="35" customWidth="1"/>
    <col min="10254" max="10254" width="24.7109375" style="35" customWidth="1"/>
    <col min="10255" max="10255" width="19.42578125" style="35" customWidth="1"/>
    <col min="10256" max="10256" width="8.5703125" style="35"/>
    <col min="10257" max="10257" width="12" style="35" customWidth="1"/>
    <col min="10258" max="10258" width="11.42578125" style="35" customWidth="1"/>
    <col min="10259" max="10260" width="12" style="35" customWidth="1"/>
    <col min="10261" max="10496" width="8.5703125" style="35"/>
    <col min="10497" max="10497" width="20" style="35" customWidth="1"/>
    <col min="10498" max="10498" width="18.28515625" style="35" customWidth="1"/>
    <col min="10499" max="10499" width="15.28515625" style="35" customWidth="1"/>
    <col min="10500" max="10500" width="17.7109375" style="35" customWidth="1"/>
    <col min="10501" max="10501" width="14.28515625" style="35" bestFit="1" customWidth="1"/>
    <col min="10502" max="10502" width="12.7109375" style="35" customWidth="1"/>
    <col min="10503" max="10503" width="18.28515625" style="35" customWidth="1"/>
    <col min="10504" max="10504" width="24.5703125" style="35" customWidth="1"/>
    <col min="10505" max="10505" width="11.7109375" style="35" customWidth="1"/>
    <col min="10506" max="10506" width="12.7109375" style="35" customWidth="1"/>
    <col min="10507" max="10507" width="17.7109375" style="35" customWidth="1"/>
    <col min="10508" max="10508" width="16.7109375" style="35" customWidth="1"/>
    <col min="10509" max="10509" width="29.7109375" style="35" customWidth="1"/>
    <col min="10510" max="10510" width="24.7109375" style="35" customWidth="1"/>
    <col min="10511" max="10511" width="19.42578125" style="35" customWidth="1"/>
    <col min="10512" max="10512" width="8.5703125" style="35"/>
    <col min="10513" max="10513" width="12" style="35" customWidth="1"/>
    <col min="10514" max="10514" width="11.42578125" style="35" customWidth="1"/>
    <col min="10515" max="10516" width="12" style="35" customWidth="1"/>
    <col min="10517" max="10752" width="8.5703125" style="35"/>
    <col min="10753" max="10753" width="20" style="35" customWidth="1"/>
    <col min="10754" max="10754" width="18.28515625" style="35" customWidth="1"/>
    <col min="10755" max="10755" width="15.28515625" style="35" customWidth="1"/>
    <col min="10756" max="10756" width="17.7109375" style="35" customWidth="1"/>
    <col min="10757" max="10757" width="14.28515625" style="35" bestFit="1" customWidth="1"/>
    <col min="10758" max="10758" width="12.7109375" style="35" customWidth="1"/>
    <col min="10759" max="10759" width="18.28515625" style="35" customWidth="1"/>
    <col min="10760" max="10760" width="24.5703125" style="35" customWidth="1"/>
    <col min="10761" max="10761" width="11.7109375" style="35" customWidth="1"/>
    <col min="10762" max="10762" width="12.7109375" style="35" customWidth="1"/>
    <col min="10763" max="10763" width="17.7109375" style="35" customWidth="1"/>
    <col min="10764" max="10764" width="16.7109375" style="35" customWidth="1"/>
    <col min="10765" max="10765" width="29.7109375" style="35" customWidth="1"/>
    <col min="10766" max="10766" width="24.7109375" style="35" customWidth="1"/>
    <col min="10767" max="10767" width="19.42578125" style="35" customWidth="1"/>
    <col min="10768" max="10768" width="8.5703125" style="35"/>
    <col min="10769" max="10769" width="12" style="35" customWidth="1"/>
    <col min="10770" max="10770" width="11.42578125" style="35" customWidth="1"/>
    <col min="10771" max="10772" width="12" style="35" customWidth="1"/>
    <col min="10773" max="11008" width="8.5703125" style="35"/>
    <col min="11009" max="11009" width="20" style="35" customWidth="1"/>
    <col min="11010" max="11010" width="18.28515625" style="35" customWidth="1"/>
    <col min="11011" max="11011" width="15.28515625" style="35" customWidth="1"/>
    <col min="11012" max="11012" width="17.7109375" style="35" customWidth="1"/>
    <col min="11013" max="11013" width="14.28515625" style="35" bestFit="1" customWidth="1"/>
    <col min="11014" max="11014" width="12.7109375" style="35" customWidth="1"/>
    <col min="11015" max="11015" width="18.28515625" style="35" customWidth="1"/>
    <col min="11016" max="11016" width="24.5703125" style="35" customWidth="1"/>
    <col min="11017" max="11017" width="11.7109375" style="35" customWidth="1"/>
    <col min="11018" max="11018" width="12.7109375" style="35" customWidth="1"/>
    <col min="11019" max="11019" width="17.7109375" style="35" customWidth="1"/>
    <col min="11020" max="11020" width="16.7109375" style="35" customWidth="1"/>
    <col min="11021" max="11021" width="29.7109375" style="35" customWidth="1"/>
    <col min="11022" max="11022" width="24.7109375" style="35" customWidth="1"/>
    <col min="11023" max="11023" width="19.42578125" style="35" customWidth="1"/>
    <col min="11024" max="11024" width="8.5703125" style="35"/>
    <col min="11025" max="11025" width="12" style="35" customWidth="1"/>
    <col min="11026" max="11026" width="11.42578125" style="35" customWidth="1"/>
    <col min="11027" max="11028" width="12" style="35" customWidth="1"/>
    <col min="11029" max="11264" width="8.5703125" style="35"/>
    <col min="11265" max="11265" width="20" style="35" customWidth="1"/>
    <col min="11266" max="11266" width="18.28515625" style="35" customWidth="1"/>
    <col min="11267" max="11267" width="15.28515625" style="35" customWidth="1"/>
    <col min="11268" max="11268" width="17.7109375" style="35" customWidth="1"/>
    <col min="11269" max="11269" width="14.28515625" style="35" bestFit="1" customWidth="1"/>
    <col min="11270" max="11270" width="12.7109375" style="35" customWidth="1"/>
    <col min="11271" max="11271" width="18.28515625" style="35" customWidth="1"/>
    <col min="11272" max="11272" width="24.5703125" style="35" customWidth="1"/>
    <col min="11273" max="11273" width="11.7109375" style="35" customWidth="1"/>
    <col min="11274" max="11274" width="12.7109375" style="35" customWidth="1"/>
    <col min="11275" max="11275" width="17.7109375" style="35" customWidth="1"/>
    <col min="11276" max="11276" width="16.7109375" style="35" customWidth="1"/>
    <col min="11277" max="11277" width="29.7109375" style="35" customWidth="1"/>
    <col min="11278" max="11278" width="24.7109375" style="35" customWidth="1"/>
    <col min="11279" max="11279" width="19.42578125" style="35" customWidth="1"/>
    <col min="11280" max="11280" width="8.5703125" style="35"/>
    <col min="11281" max="11281" width="12" style="35" customWidth="1"/>
    <col min="11282" max="11282" width="11.42578125" style="35" customWidth="1"/>
    <col min="11283" max="11284" width="12" style="35" customWidth="1"/>
    <col min="11285" max="11520" width="8.5703125" style="35"/>
    <col min="11521" max="11521" width="20" style="35" customWidth="1"/>
    <col min="11522" max="11522" width="18.28515625" style="35" customWidth="1"/>
    <col min="11523" max="11523" width="15.28515625" style="35" customWidth="1"/>
    <col min="11524" max="11524" width="17.7109375" style="35" customWidth="1"/>
    <col min="11525" max="11525" width="14.28515625" style="35" bestFit="1" customWidth="1"/>
    <col min="11526" max="11526" width="12.7109375" style="35" customWidth="1"/>
    <col min="11527" max="11527" width="18.28515625" style="35" customWidth="1"/>
    <col min="11528" max="11528" width="24.5703125" style="35" customWidth="1"/>
    <col min="11529" max="11529" width="11.7109375" style="35" customWidth="1"/>
    <col min="11530" max="11530" width="12.7109375" style="35" customWidth="1"/>
    <col min="11531" max="11531" width="17.7109375" style="35" customWidth="1"/>
    <col min="11532" max="11532" width="16.7109375" style="35" customWidth="1"/>
    <col min="11533" max="11533" width="29.7109375" style="35" customWidth="1"/>
    <col min="11534" max="11534" width="24.7109375" style="35" customWidth="1"/>
    <col min="11535" max="11535" width="19.42578125" style="35" customWidth="1"/>
    <col min="11536" max="11536" width="8.5703125" style="35"/>
    <col min="11537" max="11537" width="12" style="35" customWidth="1"/>
    <col min="11538" max="11538" width="11.42578125" style="35" customWidth="1"/>
    <col min="11539" max="11540" width="12" style="35" customWidth="1"/>
    <col min="11541" max="11776" width="8.5703125" style="35"/>
    <col min="11777" max="11777" width="20" style="35" customWidth="1"/>
    <col min="11778" max="11778" width="18.28515625" style="35" customWidth="1"/>
    <col min="11779" max="11779" width="15.28515625" style="35" customWidth="1"/>
    <col min="11780" max="11780" width="17.7109375" style="35" customWidth="1"/>
    <col min="11781" max="11781" width="14.28515625" style="35" bestFit="1" customWidth="1"/>
    <col min="11782" max="11782" width="12.7109375" style="35" customWidth="1"/>
    <col min="11783" max="11783" width="18.28515625" style="35" customWidth="1"/>
    <col min="11784" max="11784" width="24.5703125" style="35" customWidth="1"/>
    <col min="11785" max="11785" width="11.7109375" style="35" customWidth="1"/>
    <col min="11786" max="11786" width="12.7109375" style="35" customWidth="1"/>
    <col min="11787" max="11787" width="17.7109375" style="35" customWidth="1"/>
    <col min="11788" max="11788" width="16.7109375" style="35" customWidth="1"/>
    <col min="11789" max="11789" width="29.7109375" style="35" customWidth="1"/>
    <col min="11790" max="11790" width="24.7109375" style="35" customWidth="1"/>
    <col min="11791" max="11791" width="19.42578125" style="35" customWidth="1"/>
    <col min="11792" max="11792" width="8.5703125" style="35"/>
    <col min="11793" max="11793" width="12" style="35" customWidth="1"/>
    <col min="11794" max="11794" width="11.42578125" style="35" customWidth="1"/>
    <col min="11795" max="11796" width="12" style="35" customWidth="1"/>
    <col min="11797" max="12032" width="8.5703125" style="35"/>
    <col min="12033" max="12033" width="20" style="35" customWidth="1"/>
    <col min="12034" max="12034" width="18.28515625" style="35" customWidth="1"/>
    <col min="12035" max="12035" width="15.28515625" style="35" customWidth="1"/>
    <col min="12036" max="12036" width="17.7109375" style="35" customWidth="1"/>
    <col min="12037" max="12037" width="14.28515625" style="35" bestFit="1" customWidth="1"/>
    <col min="12038" max="12038" width="12.7109375" style="35" customWidth="1"/>
    <col min="12039" max="12039" width="18.28515625" style="35" customWidth="1"/>
    <col min="12040" max="12040" width="24.5703125" style="35" customWidth="1"/>
    <col min="12041" max="12041" width="11.7109375" style="35" customWidth="1"/>
    <col min="12042" max="12042" width="12.7109375" style="35" customWidth="1"/>
    <col min="12043" max="12043" width="17.7109375" style="35" customWidth="1"/>
    <col min="12044" max="12044" width="16.7109375" style="35" customWidth="1"/>
    <col min="12045" max="12045" width="29.7109375" style="35" customWidth="1"/>
    <col min="12046" max="12046" width="24.7109375" style="35" customWidth="1"/>
    <col min="12047" max="12047" width="19.42578125" style="35" customWidth="1"/>
    <col min="12048" max="12048" width="8.5703125" style="35"/>
    <col min="12049" max="12049" width="12" style="35" customWidth="1"/>
    <col min="12050" max="12050" width="11.42578125" style="35" customWidth="1"/>
    <col min="12051" max="12052" width="12" style="35" customWidth="1"/>
    <col min="12053" max="12288" width="8.5703125" style="35"/>
    <col min="12289" max="12289" width="20" style="35" customWidth="1"/>
    <col min="12290" max="12290" width="18.28515625" style="35" customWidth="1"/>
    <col min="12291" max="12291" width="15.28515625" style="35" customWidth="1"/>
    <col min="12292" max="12292" width="17.7109375" style="35" customWidth="1"/>
    <col min="12293" max="12293" width="14.28515625" style="35" bestFit="1" customWidth="1"/>
    <col min="12294" max="12294" width="12.7109375" style="35" customWidth="1"/>
    <col min="12295" max="12295" width="18.28515625" style="35" customWidth="1"/>
    <col min="12296" max="12296" width="24.5703125" style="35" customWidth="1"/>
    <col min="12297" max="12297" width="11.7109375" style="35" customWidth="1"/>
    <col min="12298" max="12298" width="12.7109375" style="35" customWidth="1"/>
    <col min="12299" max="12299" width="17.7109375" style="35" customWidth="1"/>
    <col min="12300" max="12300" width="16.7109375" style="35" customWidth="1"/>
    <col min="12301" max="12301" width="29.7109375" style="35" customWidth="1"/>
    <col min="12302" max="12302" width="24.7109375" style="35" customWidth="1"/>
    <col min="12303" max="12303" width="19.42578125" style="35" customWidth="1"/>
    <col min="12304" max="12304" width="8.5703125" style="35"/>
    <col min="12305" max="12305" width="12" style="35" customWidth="1"/>
    <col min="12306" max="12306" width="11.42578125" style="35" customWidth="1"/>
    <col min="12307" max="12308" width="12" style="35" customWidth="1"/>
    <col min="12309" max="12544" width="8.5703125" style="35"/>
    <col min="12545" max="12545" width="20" style="35" customWidth="1"/>
    <col min="12546" max="12546" width="18.28515625" style="35" customWidth="1"/>
    <col min="12547" max="12547" width="15.28515625" style="35" customWidth="1"/>
    <col min="12548" max="12548" width="17.7109375" style="35" customWidth="1"/>
    <col min="12549" max="12549" width="14.28515625" style="35" bestFit="1" customWidth="1"/>
    <col min="12550" max="12550" width="12.7109375" style="35" customWidth="1"/>
    <col min="12551" max="12551" width="18.28515625" style="35" customWidth="1"/>
    <col min="12552" max="12552" width="24.5703125" style="35" customWidth="1"/>
    <col min="12553" max="12553" width="11.7109375" style="35" customWidth="1"/>
    <col min="12554" max="12554" width="12.7109375" style="35" customWidth="1"/>
    <col min="12555" max="12555" width="17.7109375" style="35" customWidth="1"/>
    <col min="12556" max="12556" width="16.7109375" style="35" customWidth="1"/>
    <col min="12557" max="12557" width="29.7109375" style="35" customWidth="1"/>
    <col min="12558" max="12558" width="24.7109375" style="35" customWidth="1"/>
    <col min="12559" max="12559" width="19.42578125" style="35" customWidth="1"/>
    <col min="12560" max="12560" width="8.5703125" style="35"/>
    <col min="12561" max="12561" width="12" style="35" customWidth="1"/>
    <col min="12562" max="12562" width="11.42578125" style="35" customWidth="1"/>
    <col min="12563" max="12564" width="12" style="35" customWidth="1"/>
    <col min="12565" max="12800" width="8.5703125" style="35"/>
    <col min="12801" max="12801" width="20" style="35" customWidth="1"/>
    <col min="12802" max="12802" width="18.28515625" style="35" customWidth="1"/>
    <col min="12803" max="12803" width="15.28515625" style="35" customWidth="1"/>
    <col min="12804" max="12804" width="17.7109375" style="35" customWidth="1"/>
    <col min="12805" max="12805" width="14.28515625" style="35" bestFit="1" customWidth="1"/>
    <col min="12806" max="12806" width="12.7109375" style="35" customWidth="1"/>
    <col min="12807" max="12807" width="18.28515625" style="35" customWidth="1"/>
    <col min="12808" max="12808" width="24.5703125" style="35" customWidth="1"/>
    <col min="12809" max="12809" width="11.7109375" style="35" customWidth="1"/>
    <col min="12810" max="12810" width="12.7109375" style="35" customWidth="1"/>
    <col min="12811" max="12811" width="17.7109375" style="35" customWidth="1"/>
    <col min="12812" max="12812" width="16.7109375" style="35" customWidth="1"/>
    <col min="12813" max="12813" width="29.7109375" style="35" customWidth="1"/>
    <col min="12814" max="12814" width="24.7109375" style="35" customWidth="1"/>
    <col min="12815" max="12815" width="19.42578125" style="35" customWidth="1"/>
    <col min="12816" max="12816" width="8.5703125" style="35"/>
    <col min="12817" max="12817" width="12" style="35" customWidth="1"/>
    <col min="12818" max="12818" width="11.42578125" style="35" customWidth="1"/>
    <col min="12819" max="12820" width="12" style="35" customWidth="1"/>
    <col min="12821" max="13056" width="8.5703125" style="35"/>
    <col min="13057" max="13057" width="20" style="35" customWidth="1"/>
    <col min="13058" max="13058" width="18.28515625" style="35" customWidth="1"/>
    <col min="13059" max="13059" width="15.28515625" style="35" customWidth="1"/>
    <col min="13060" max="13060" width="17.7109375" style="35" customWidth="1"/>
    <col min="13061" max="13061" width="14.28515625" style="35" bestFit="1" customWidth="1"/>
    <col min="13062" max="13062" width="12.7109375" style="35" customWidth="1"/>
    <col min="13063" max="13063" width="18.28515625" style="35" customWidth="1"/>
    <col min="13064" max="13064" width="24.5703125" style="35" customWidth="1"/>
    <col min="13065" max="13065" width="11.7109375" style="35" customWidth="1"/>
    <col min="13066" max="13066" width="12.7109375" style="35" customWidth="1"/>
    <col min="13067" max="13067" width="17.7109375" style="35" customWidth="1"/>
    <col min="13068" max="13068" width="16.7109375" style="35" customWidth="1"/>
    <col min="13069" max="13069" width="29.7109375" style="35" customWidth="1"/>
    <col min="13070" max="13070" width="24.7109375" style="35" customWidth="1"/>
    <col min="13071" max="13071" width="19.42578125" style="35" customWidth="1"/>
    <col min="13072" max="13072" width="8.5703125" style="35"/>
    <col min="13073" max="13073" width="12" style="35" customWidth="1"/>
    <col min="13074" max="13074" width="11.42578125" style="35" customWidth="1"/>
    <col min="13075" max="13076" width="12" style="35" customWidth="1"/>
    <col min="13077" max="13312" width="8.5703125" style="35"/>
    <col min="13313" max="13313" width="20" style="35" customWidth="1"/>
    <col min="13314" max="13314" width="18.28515625" style="35" customWidth="1"/>
    <col min="13315" max="13315" width="15.28515625" style="35" customWidth="1"/>
    <col min="13316" max="13316" width="17.7109375" style="35" customWidth="1"/>
    <col min="13317" max="13317" width="14.28515625" style="35" bestFit="1" customWidth="1"/>
    <col min="13318" max="13318" width="12.7109375" style="35" customWidth="1"/>
    <col min="13319" max="13319" width="18.28515625" style="35" customWidth="1"/>
    <col min="13320" max="13320" width="24.5703125" style="35" customWidth="1"/>
    <col min="13321" max="13321" width="11.7109375" style="35" customWidth="1"/>
    <col min="13322" max="13322" width="12.7109375" style="35" customWidth="1"/>
    <col min="13323" max="13323" width="17.7109375" style="35" customWidth="1"/>
    <col min="13324" max="13324" width="16.7109375" style="35" customWidth="1"/>
    <col min="13325" max="13325" width="29.7109375" style="35" customWidth="1"/>
    <col min="13326" max="13326" width="24.7109375" style="35" customWidth="1"/>
    <col min="13327" max="13327" width="19.42578125" style="35" customWidth="1"/>
    <col min="13328" max="13328" width="8.5703125" style="35"/>
    <col min="13329" max="13329" width="12" style="35" customWidth="1"/>
    <col min="13330" max="13330" width="11.42578125" style="35" customWidth="1"/>
    <col min="13331" max="13332" width="12" style="35" customWidth="1"/>
    <col min="13333" max="13568" width="8.5703125" style="35"/>
    <col min="13569" max="13569" width="20" style="35" customWidth="1"/>
    <col min="13570" max="13570" width="18.28515625" style="35" customWidth="1"/>
    <col min="13571" max="13571" width="15.28515625" style="35" customWidth="1"/>
    <col min="13572" max="13572" width="17.7109375" style="35" customWidth="1"/>
    <col min="13573" max="13573" width="14.28515625" style="35" bestFit="1" customWidth="1"/>
    <col min="13574" max="13574" width="12.7109375" style="35" customWidth="1"/>
    <col min="13575" max="13575" width="18.28515625" style="35" customWidth="1"/>
    <col min="13576" max="13576" width="24.5703125" style="35" customWidth="1"/>
    <col min="13577" max="13577" width="11.7109375" style="35" customWidth="1"/>
    <col min="13578" max="13578" width="12.7109375" style="35" customWidth="1"/>
    <col min="13579" max="13579" width="17.7109375" style="35" customWidth="1"/>
    <col min="13580" max="13580" width="16.7109375" style="35" customWidth="1"/>
    <col min="13581" max="13581" width="29.7109375" style="35" customWidth="1"/>
    <col min="13582" max="13582" width="24.7109375" style="35" customWidth="1"/>
    <col min="13583" max="13583" width="19.42578125" style="35" customWidth="1"/>
    <col min="13584" max="13584" width="8.5703125" style="35"/>
    <col min="13585" max="13585" width="12" style="35" customWidth="1"/>
    <col min="13586" max="13586" width="11.42578125" style="35" customWidth="1"/>
    <col min="13587" max="13588" width="12" style="35" customWidth="1"/>
    <col min="13589" max="13824" width="8.5703125" style="35"/>
    <col min="13825" max="13825" width="20" style="35" customWidth="1"/>
    <col min="13826" max="13826" width="18.28515625" style="35" customWidth="1"/>
    <col min="13827" max="13827" width="15.28515625" style="35" customWidth="1"/>
    <col min="13828" max="13828" width="17.7109375" style="35" customWidth="1"/>
    <col min="13829" max="13829" width="14.28515625" style="35" bestFit="1" customWidth="1"/>
    <col min="13830" max="13830" width="12.7109375" style="35" customWidth="1"/>
    <col min="13831" max="13831" width="18.28515625" style="35" customWidth="1"/>
    <col min="13832" max="13832" width="24.5703125" style="35" customWidth="1"/>
    <col min="13833" max="13833" width="11.7109375" style="35" customWidth="1"/>
    <col min="13834" max="13834" width="12.7109375" style="35" customWidth="1"/>
    <col min="13835" max="13835" width="17.7109375" style="35" customWidth="1"/>
    <col min="13836" max="13836" width="16.7109375" style="35" customWidth="1"/>
    <col min="13837" max="13837" width="29.7109375" style="35" customWidth="1"/>
    <col min="13838" max="13838" width="24.7109375" style="35" customWidth="1"/>
    <col min="13839" max="13839" width="19.42578125" style="35" customWidth="1"/>
    <col min="13840" max="13840" width="8.5703125" style="35"/>
    <col min="13841" max="13841" width="12" style="35" customWidth="1"/>
    <col min="13842" max="13842" width="11.42578125" style="35" customWidth="1"/>
    <col min="13843" max="13844" width="12" style="35" customWidth="1"/>
    <col min="13845" max="14080" width="8.5703125" style="35"/>
    <col min="14081" max="14081" width="20" style="35" customWidth="1"/>
    <col min="14082" max="14082" width="18.28515625" style="35" customWidth="1"/>
    <col min="14083" max="14083" width="15.28515625" style="35" customWidth="1"/>
    <col min="14084" max="14084" width="17.7109375" style="35" customWidth="1"/>
    <col min="14085" max="14085" width="14.28515625" style="35" bestFit="1" customWidth="1"/>
    <col min="14086" max="14086" width="12.7109375" style="35" customWidth="1"/>
    <col min="14087" max="14087" width="18.28515625" style="35" customWidth="1"/>
    <col min="14088" max="14088" width="24.5703125" style="35" customWidth="1"/>
    <col min="14089" max="14089" width="11.7109375" style="35" customWidth="1"/>
    <col min="14090" max="14090" width="12.7109375" style="35" customWidth="1"/>
    <col min="14091" max="14091" width="17.7109375" style="35" customWidth="1"/>
    <col min="14092" max="14092" width="16.7109375" style="35" customWidth="1"/>
    <col min="14093" max="14093" width="29.7109375" style="35" customWidth="1"/>
    <col min="14094" max="14094" width="24.7109375" style="35" customWidth="1"/>
    <col min="14095" max="14095" width="19.42578125" style="35" customWidth="1"/>
    <col min="14096" max="14096" width="8.5703125" style="35"/>
    <col min="14097" max="14097" width="12" style="35" customWidth="1"/>
    <col min="14098" max="14098" width="11.42578125" style="35" customWidth="1"/>
    <col min="14099" max="14100" width="12" style="35" customWidth="1"/>
    <col min="14101" max="14336" width="8.5703125" style="35"/>
    <col min="14337" max="14337" width="20" style="35" customWidth="1"/>
    <col min="14338" max="14338" width="18.28515625" style="35" customWidth="1"/>
    <col min="14339" max="14339" width="15.28515625" style="35" customWidth="1"/>
    <col min="14340" max="14340" width="17.7109375" style="35" customWidth="1"/>
    <col min="14341" max="14341" width="14.28515625" style="35" bestFit="1" customWidth="1"/>
    <col min="14342" max="14342" width="12.7109375" style="35" customWidth="1"/>
    <col min="14343" max="14343" width="18.28515625" style="35" customWidth="1"/>
    <col min="14344" max="14344" width="24.5703125" style="35" customWidth="1"/>
    <col min="14345" max="14345" width="11.7109375" style="35" customWidth="1"/>
    <col min="14346" max="14346" width="12.7109375" style="35" customWidth="1"/>
    <col min="14347" max="14347" width="17.7109375" style="35" customWidth="1"/>
    <col min="14348" max="14348" width="16.7109375" style="35" customWidth="1"/>
    <col min="14349" max="14349" width="29.7109375" style="35" customWidth="1"/>
    <col min="14350" max="14350" width="24.7109375" style="35" customWidth="1"/>
    <col min="14351" max="14351" width="19.42578125" style="35" customWidth="1"/>
    <col min="14352" max="14352" width="8.5703125" style="35"/>
    <col min="14353" max="14353" width="12" style="35" customWidth="1"/>
    <col min="14354" max="14354" width="11.42578125" style="35" customWidth="1"/>
    <col min="14355" max="14356" width="12" style="35" customWidth="1"/>
    <col min="14357" max="14592" width="8.5703125" style="35"/>
    <col min="14593" max="14593" width="20" style="35" customWidth="1"/>
    <col min="14594" max="14594" width="18.28515625" style="35" customWidth="1"/>
    <col min="14595" max="14595" width="15.28515625" style="35" customWidth="1"/>
    <col min="14596" max="14596" width="17.7109375" style="35" customWidth="1"/>
    <col min="14597" max="14597" width="14.28515625" style="35" bestFit="1" customWidth="1"/>
    <col min="14598" max="14598" width="12.7109375" style="35" customWidth="1"/>
    <col min="14599" max="14599" width="18.28515625" style="35" customWidth="1"/>
    <col min="14600" max="14600" width="24.5703125" style="35" customWidth="1"/>
    <col min="14601" max="14601" width="11.7109375" style="35" customWidth="1"/>
    <col min="14602" max="14602" width="12.7109375" style="35" customWidth="1"/>
    <col min="14603" max="14603" width="17.7109375" style="35" customWidth="1"/>
    <col min="14604" max="14604" width="16.7109375" style="35" customWidth="1"/>
    <col min="14605" max="14605" width="29.7109375" style="35" customWidth="1"/>
    <col min="14606" max="14606" width="24.7109375" style="35" customWidth="1"/>
    <col min="14607" max="14607" width="19.42578125" style="35" customWidth="1"/>
    <col min="14608" max="14608" width="8.5703125" style="35"/>
    <col min="14609" max="14609" width="12" style="35" customWidth="1"/>
    <col min="14610" max="14610" width="11.42578125" style="35" customWidth="1"/>
    <col min="14611" max="14612" width="12" style="35" customWidth="1"/>
    <col min="14613" max="14848" width="8.5703125" style="35"/>
    <col min="14849" max="14849" width="20" style="35" customWidth="1"/>
    <col min="14850" max="14850" width="18.28515625" style="35" customWidth="1"/>
    <col min="14851" max="14851" width="15.28515625" style="35" customWidth="1"/>
    <col min="14852" max="14852" width="17.7109375" style="35" customWidth="1"/>
    <col min="14853" max="14853" width="14.28515625" style="35" bestFit="1" customWidth="1"/>
    <col min="14854" max="14854" width="12.7109375" style="35" customWidth="1"/>
    <col min="14855" max="14855" width="18.28515625" style="35" customWidth="1"/>
    <col min="14856" max="14856" width="24.5703125" style="35" customWidth="1"/>
    <col min="14857" max="14857" width="11.7109375" style="35" customWidth="1"/>
    <col min="14858" max="14858" width="12.7109375" style="35" customWidth="1"/>
    <col min="14859" max="14859" width="17.7109375" style="35" customWidth="1"/>
    <col min="14860" max="14860" width="16.7109375" style="35" customWidth="1"/>
    <col min="14861" max="14861" width="29.7109375" style="35" customWidth="1"/>
    <col min="14862" max="14862" width="24.7109375" style="35" customWidth="1"/>
    <col min="14863" max="14863" width="19.42578125" style="35" customWidth="1"/>
    <col min="14864" max="14864" width="8.5703125" style="35"/>
    <col min="14865" max="14865" width="12" style="35" customWidth="1"/>
    <col min="14866" max="14866" width="11.42578125" style="35" customWidth="1"/>
    <col min="14867" max="14868" width="12" style="35" customWidth="1"/>
    <col min="14869" max="15104" width="8.5703125" style="35"/>
    <col min="15105" max="15105" width="20" style="35" customWidth="1"/>
    <col min="15106" max="15106" width="18.28515625" style="35" customWidth="1"/>
    <col min="15107" max="15107" width="15.28515625" style="35" customWidth="1"/>
    <col min="15108" max="15108" width="17.7109375" style="35" customWidth="1"/>
    <col min="15109" max="15109" width="14.28515625" style="35" bestFit="1" customWidth="1"/>
    <col min="15110" max="15110" width="12.7109375" style="35" customWidth="1"/>
    <col min="15111" max="15111" width="18.28515625" style="35" customWidth="1"/>
    <col min="15112" max="15112" width="24.5703125" style="35" customWidth="1"/>
    <col min="15113" max="15113" width="11.7109375" style="35" customWidth="1"/>
    <col min="15114" max="15114" width="12.7109375" style="35" customWidth="1"/>
    <col min="15115" max="15115" width="17.7109375" style="35" customWidth="1"/>
    <col min="15116" max="15116" width="16.7109375" style="35" customWidth="1"/>
    <col min="15117" max="15117" width="29.7109375" style="35" customWidth="1"/>
    <col min="15118" max="15118" width="24.7109375" style="35" customWidth="1"/>
    <col min="15119" max="15119" width="19.42578125" style="35" customWidth="1"/>
    <col min="15120" max="15120" width="8.5703125" style="35"/>
    <col min="15121" max="15121" width="12" style="35" customWidth="1"/>
    <col min="15122" max="15122" width="11.42578125" style="35" customWidth="1"/>
    <col min="15123" max="15124" width="12" style="35" customWidth="1"/>
    <col min="15125" max="15360" width="8.5703125" style="35"/>
    <col min="15361" max="15361" width="20" style="35" customWidth="1"/>
    <col min="15362" max="15362" width="18.28515625" style="35" customWidth="1"/>
    <col min="15363" max="15363" width="15.28515625" style="35" customWidth="1"/>
    <col min="15364" max="15364" width="17.7109375" style="35" customWidth="1"/>
    <col min="15365" max="15365" width="14.28515625" style="35" bestFit="1" customWidth="1"/>
    <col min="15366" max="15366" width="12.7109375" style="35" customWidth="1"/>
    <col min="15367" max="15367" width="18.28515625" style="35" customWidth="1"/>
    <col min="15368" max="15368" width="24.5703125" style="35" customWidth="1"/>
    <col min="15369" max="15369" width="11.7109375" style="35" customWidth="1"/>
    <col min="15370" max="15370" width="12.7109375" style="35" customWidth="1"/>
    <col min="15371" max="15371" width="17.7109375" style="35" customWidth="1"/>
    <col min="15372" max="15372" width="16.7109375" style="35" customWidth="1"/>
    <col min="15373" max="15373" width="29.7109375" style="35" customWidth="1"/>
    <col min="15374" max="15374" width="24.7109375" style="35" customWidth="1"/>
    <col min="15375" max="15375" width="19.42578125" style="35" customWidth="1"/>
    <col min="15376" max="15376" width="8.5703125" style="35"/>
    <col min="15377" max="15377" width="12" style="35" customWidth="1"/>
    <col min="15378" max="15378" width="11.42578125" style="35" customWidth="1"/>
    <col min="15379" max="15380" width="12" style="35" customWidth="1"/>
    <col min="15381" max="15616" width="8.5703125" style="35"/>
    <col min="15617" max="15617" width="20" style="35" customWidth="1"/>
    <col min="15618" max="15618" width="18.28515625" style="35" customWidth="1"/>
    <col min="15619" max="15619" width="15.28515625" style="35" customWidth="1"/>
    <col min="15620" max="15620" width="17.7109375" style="35" customWidth="1"/>
    <col min="15621" max="15621" width="14.28515625" style="35" bestFit="1" customWidth="1"/>
    <col min="15622" max="15622" width="12.7109375" style="35" customWidth="1"/>
    <col min="15623" max="15623" width="18.28515625" style="35" customWidth="1"/>
    <col min="15624" max="15624" width="24.5703125" style="35" customWidth="1"/>
    <col min="15625" max="15625" width="11.7109375" style="35" customWidth="1"/>
    <col min="15626" max="15626" width="12.7109375" style="35" customWidth="1"/>
    <col min="15627" max="15627" width="17.7109375" style="35" customWidth="1"/>
    <col min="15628" max="15628" width="16.7109375" style="35" customWidth="1"/>
    <col min="15629" max="15629" width="29.7109375" style="35" customWidth="1"/>
    <col min="15630" max="15630" width="24.7109375" style="35" customWidth="1"/>
    <col min="15631" max="15631" width="19.42578125" style="35" customWidth="1"/>
    <col min="15632" max="15632" width="8.5703125" style="35"/>
    <col min="15633" max="15633" width="12" style="35" customWidth="1"/>
    <col min="15634" max="15634" width="11.42578125" style="35" customWidth="1"/>
    <col min="15635" max="15636" width="12" style="35" customWidth="1"/>
    <col min="15637" max="15872" width="8.5703125" style="35"/>
    <col min="15873" max="15873" width="20" style="35" customWidth="1"/>
    <col min="15874" max="15874" width="18.28515625" style="35" customWidth="1"/>
    <col min="15875" max="15875" width="15.28515625" style="35" customWidth="1"/>
    <col min="15876" max="15876" width="17.7109375" style="35" customWidth="1"/>
    <col min="15877" max="15877" width="14.28515625" style="35" bestFit="1" customWidth="1"/>
    <col min="15878" max="15878" width="12.7109375" style="35" customWidth="1"/>
    <col min="15879" max="15879" width="18.28515625" style="35" customWidth="1"/>
    <col min="15880" max="15880" width="24.5703125" style="35" customWidth="1"/>
    <col min="15881" max="15881" width="11.7109375" style="35" customWidth="1"/>
    <col min="15882" max="15882" width="12.7109375" style="35" customWidth="1"/>
    <col min="15883" max="15883" width="17.7109375" style="35" customWidth="1"/>
    <col min="15884" max="15884" width="16.7109375" style="35" customWidth="1"/>
    <col min="15885" max="15885" width="29.7109375" style="35" customWidth="1"/>
    <col min="15886" max="15886" width="24.7109375" style="35" customWidth="1"/>
    <col min="15887" max="15887" width="19.42578125" style="35" customWidth="1"/>
    <col min="15888" max="15888" width="8.5703125" style="35"/>
    <col min="15889" max="15889" width="12" style="35" customWidth="1"/>
    <col min="15890" max="15890" width="11.42578125" style="35" customWidth="1"/>
    <col min="15891" max="15892" width="12" style="35" customWidth="1"/>
    <col min="15893" max="16128" width="8.5703125" style="35"/>
    <col min="16129" max="16129" width="20" style="35" customWidth="1"/>
    <col min="16130" max="16130" width="18.28515625" style="35" customWidth="1"/>
    <col min="16131" max="16131" width="15.28515625" style="35" customWidth="1"/>
    <col min="16132" max="16132" width="17.7109375" style="35" customWidth="1"/>
    <col min="16133" max="16133" width="14.28515625" style="35" bestFit="1" customWidth="1"/>
    <col min="16134" max="16134" width="12.7109375" style="35" customWidth="1"/>
    <col min="16135" max="16135" width="18.28515625" style="35" customWidth="1"/>
    <col min="16136" max="16136" width="24.5703125" style="35" customWidth="1"/>
    <col min="16137" max="16137" width="11.7109375" style="35" customWidth="1"/>
    <col min="16138" max="16138" width="12.7109375" style="35" customWidth="1"/>
    <col min="16139" max="16139" width="17.7109375" style="35" customWidth="1"/>
    <col min="16140" max="16140" width="16.7109375" style="35" customWidth="1"/>
    <col min="16141" max="16141" width="29.7109375" style="35" customWidth="1"/>
    <col min="16142" max="16142" width="24.7109375" style="35" customWidth="1"/>
    <col min="16143" max="16143" width="19.42578125" style="35" customWidth="1"/>
    <col min="16144" max="16144" width="8.5703125" style="35"/>
    <col min="16145" max="16145" width="12" style="35" customWidth="1"/>
    <col min="16146" max="16146" width="11.42578125" style="35" customWidth="1"/>
    <col min="16147" max="16148" width="12" style="35" customWidth="1"/>
    <col min="16149" max="16384" width="8.5703125" style="35"/>
  </cols>
  <sheetData>
    <row r="1" spans="1:15" ht="60.75" customHeight="1" x14ac:dyDescent="0.3">
      <c r="A1" s="551" t="s">
        <v>0</v>
      </c>
      <c r="B1" s="552"/>
      <c r="C1" s="552"/>
      <c r="D1" s="37"/>
      <c r="E1" s="38"/>
      <c r="F1" s="39"/>
      <c r="G1" s="656" t="s">
        <v>1</v>
      </c>
      <c r="H1" s="657"/>
      <c r="I1" s="657"/>
      <c r="J1" s="657"/>
      <c r="K1" s="410"/>
      <c r="L1" s="363" t="s">
        <v>224</v>
      </c>
      <c r="M1" s="364" t="s">
        <v>296</v>
      </c>
      <c r="N1" s="357"/>
      <c r="O1" s="365"/>
    </row>
    <row r="2" spans="1:15" ht="27.75" customHeight="1" x14ac:dyDescent="0.3">
      <c r="A2" s="556" t="s">
        <v>2</v>
      </c>
      <c r="B2" s="557"/>
      <c r="C2" s="557"/>
      <c r="D2" s="41"/>
      <c r="E2" s="36"/>
      <c r="F2" s="42"/>
      <c r="G2" s="658"/>
      <c r="H2" s="659"/>
      <c r="I2" s="659"/>
      <c r="J2" s="659"/>
      <c r="K2" s="411"/>
      <c r="L2" s="665">
        <f>+'Tab. 3.3  Cessati anno 2027'!K34</f>
        <v>0</v>
      </c>
      <c r="M2" s="667">
        <f>+'Tab. 3.3  Cessati anno 2027'!K35</f>
        <v>38402.58</v>
      </c>
      <c r="N2" s="366"/>
      <c r="O2" s="367"/>
    </row>
    <row r="3" spans="1:15" ht="27.75" customHeight="1" thickBot="1" x14ac:dyDescent="0.35">
      <c r="A3" s="558" t="s">
        <v>3</v>
      </c>
      <c r="B3" s="559" t="s">
        <v>4</v>
      </c>
      <c r="C3" s="559" t="s">
        <v>4</v>
      </c>
      <c r="D3" s="44"/>
      <c r="E3" s="45"/>
      <c r="F3" s="46"/>
      <c r="G3" s="660"/>
      <c r="H3" s="661"/>
      <c r="I3" s="661"/>
      <c r="J3" s="661"/>
      <c r="K3" s="412"/>
      <c r="L3" s="666"/>
      <c r="M3" s="668"/>
      <c r="N3" s="36"/>
      <c r="O3" s="36"/>
    </row>
    <row r="4" spans="1:15" ht="16.5" customHeight="1" x14ac:dyDescent="0.3">
      <c r="A4" s="47"/>
      <c r="B4" s="47"/>
      <c r="C4" s="47"/>
      <c r="D4" s="47"/>
      <c r="E4" s="47"/>
      <c r="F4" s="47"/>
      <c r="G4" s="47"/>
      <c r="H4" s="47"/>
      <c r="I4" s="47"/>
      <c r="J4" s="48"/>
      <c r="K4" s="48"/>
      <c r="L4" s="36"/>
      <c r="M4" s="36"/>
      <c r="N4" s="36"/>
      <c r="O4" s="36"/>
    </row>
    <row r="5" spans="1:15" ht="19.5" customHeight="1" x14ac:dyDescent="0.3">
      <c r="A5" s="535" t="s">
        <v>223</v>
      </c>
      <c r="B5" s="535"/>
      <c r="C5" s="535"/>
      <c r="D5" s="535"/>
      <c r="E5" s="535"/>
      <c r="F5" s="535"/>
      <c r="G5" s="535"/>
      <c r="H5" s="535"/>
      <c r="I5" s="535"/>
      <c r="J5" s="535"/>
      <c r="K5" s="535"/>
      <c r="L5" s="535"/>
      <c r="M5" s="535"/>
      <c r="N5" s="535"/>
      <c r="O5" s="535"/>
    </row>
    <row r="6" spans="1:15" ht="111.75" customHeight="1" x14ac:dyDescent="0.3">
      <c r="A6" s="523" t="s">
        <v>5</v>
      </c>
      <c r="B6" s="50" t="s">
        <v>6</v>
      </c>
      <c r="C6" s="50" t="s">
        <v>195</v>
      </c>
      <c r="D6" s="405" t="s">
        <v>159</v>
      </c>
      <c r="E6" s="55"/>
      <c r="F6" s="50"/>
      <c r="G6" s="50" t="s">
        <v>25</v>
      </c>
      <c r="H6" s="50" t="s">
        <v>79</v>
      </c>
      <c r="I6" s="85" t="s">
        <v>26</v>
      </c>
      <c r="J6" s="368" t="s">
        <v>192</v>
      </c>
      <c r="K6" s="427" t="s">
        <v>252</v>
      </c>
      <c r="L6" s="369" t="s">
        <v>184</v>
      </c>
      <c r="M6" s="403" t="s">
        <v>225</v>
      </c>
      <c r="N6" s="87" t="s">
        <v>93</v>
      </c>
      <c r="O6" s="404" t="s">
        <v>39</v>
      </c>
    </row>
    <row r="7" spans="1:15" ht="18" customHeight="1" x14ac:dyDescent="0.3">
      <c r="A7" s="524"/>
      <c r="B7" s="52" t="s">
        <v>7</v>
      </c>
      <c r="C7" s="53">
        <v>63807.87</v>
      </c>
      <c r="D7" s="345">
        <f>49.08*13</f>
        <v>638.04</v>
      </c>
      <c r="E7" s="55"/>
      <c r="F7" s="346"/>
      <c r="G7" s="56">
        <f>+C7+D7</f>
        <v>64445.91</v>
      </c>
      <c r="H7" s="57">
        <f>G7*38.38%</f>
        <v>24734.340258000004</v>
      </c>
      <c r="I7" s="58">
        <f>+ROUND(+G7+H7,2)</f>
        <v>89180.25</v>
      </c>
      <c r="J7" s="374"/>
      <c r="K7" s="374"/>
      <c r="L7" s="374"/>
      <c r="M7" s="374"/>
      <c r="N7" s="374">
        <f>+M7+J7+L7+K7</f>
        <v>0</v>
      </c>
      <c r="O7" s="375">
        <f>+ROUND(+(M7+J7+L7+K7)*I7,2)</f>
        <v>0</v>
      </c>
    </row>
    <row r="8" spans="1:15" ht="18" customHeight="1" x14ac:dyDescent="0.3">
      <c r="A8" s="524"/>
      <c r="B8" s="52" t="s">
        <v>8</v>
      </c>
      <c r="C8" s="53">
        <v>50005.77</v>
      </c>
      <c r="D8" s="406">
        <f>38.47*13</f>
        <v>500.11</v>
      </c>
      <c r="E8" s="55"/>
      <c r="F8" s="346"/>
      <c r="G8" s="56">
        <f>+C8+D8</f>
        <v>50505.88</v>
      </c>
      <c r="H8" s="57">
        <f>G8*38.38%</f>
        <v>19384.156744</v>
      </c>
      <c r="I8" s="58">
        <f>+ROUND(+G8+H8,2)</f>
        <v>69890.039999999994</v>
      </c>
      <c r="J8" s="374"/>
      <c r="K8" s="374"/>
      <c r="L8" s="374"/>
      <c r="M8" s="374"/>
      <c r="N8" s="374">
        <f>+M8+J8+L8+K8</f>
        <v>0</v>
      </c>
      <c r="O8" s="375">
        <f>+ROUND(+(M8+J8+L8+K8)*I8,2)</f>
        <v>0</v>
      </c>
    </row>
    <row r="9" spans="1:15" ht="10.15" customHeight="1" x14ac:dyDescent="0.3">
      <c r="A9" s="62"/>
      <c r="B9" s="63"/>
      <c r="C9" s="99"/>
      <c r="D9" s="99"/>
      <c r="E9" s="99"/>
      <c r="F9" s="99"/>
      <c r="G9" s="99"/>
      <c r="H9" s="99"/>
      <c r="I9" s="99"/>
      <c r="J9" s="377"/>
      <c r="K9" s="377"/>
      <c r="L9" s="377"/>
      <c r="M9" s="377"/>
      <c r="N9" s="377"/>
      <c r="O9" s="99"/>
    </row>
    <row r="10" spans="1:15" ht="142.5" customHeight="1" x14ac:dyDescent="0.3">
      <c r="A10" s="414"/>
      <c r="C10" s="50" t="s">
        <v>273</v>
      </c>
      <c r="D10" s="50" t="s">
        <v>159</v>
      </c>
      <c r="E10" s="55"/>
      <c r="F10" s="50"/>
      <c r="G10" s="50" t="s">
        <v>32</v>
      </c>
      <c r="H10" s="50" t="s">
        <v>75</v>
      </c>
      <c r="I10" s="343" t="s">
        <v>26</v>
      </c>
      <c r="J10" s="368" t="s">
        <v>192</v>
      </c>
      <c r="K10" s="427" t="s">
        <v>252</v>
      </c>
      <c r="L10" s="369" t="s">
        <v>184</v>
      </c>
      <c r="M10" s="403" t="s">
        <v>225</v>
      </c>
      <c r="N10" s="87" t="s">
        <v>93</v>
      </c>
      <c r="O10" s="404" t="s">
        <v>39</v>
      </c>
    </row>
    <row r="11" spans="1:15" ht="33.7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374"/>
      <c r="K11" s="374"/>
      <c r="L11" s="374"/>
      <c r="M11" s="374"/>
      <c r="N11" s="374">
        <f t="shared" ref="N11:N16" si="2">+M11+J11+L11+K11</f>
        <v>0</v>
      </c>
      <c r="O11" s="375">
        <f t="shared" ref="O11:O16" si="3">+ROUND(+(M11+J11+L11+K11)*I11,2)</f>
        <v>0</v>
      </c>
    </row>
    <row r="12" spans="1:15" ht="33.75" customHeight="1" x14ac:dyDescent="0.3">
      <c r="A12" s="524"/>
      <c r="B12" s="408" t="s">
        <v>262</v>
      </c>
      <c r="C12" s="53">
        <f>38588.32/12*13</f>
        <v>41804.013333333329</v>
      </c>
      <c r="D12" s="223">
        <f>32.16*13</f>
        <v>418.07999999999993</v>
      </c>
      <c r="E12" s="55"/>
      <c r="F12" s="66"/>
      <c r="G12" s="344">
        <f t="shared" si="0"/>
        <v>42222.093333333331</v>
      </c>
      <c r="H12" s="57">
        <f t="shared" ref="H12:H16" si="4">G12*38.38%</f>
        <v>16204.839421333334</v>
      </c>
      <c r="I12" s="347">
        <f t="shared" si="1"/>
        <v>58426.93</v>
      </c>
      <c r="J12" s="374"/>
      <c r="K12" s="374"/>
      <c r="L12" s="374"/>
      <c r="M12" s="374"/>
      <c r="N12" s="374">
        <f t="shared" si="2"/>
        <v>0</v>
      </c>
      <c r="O12" s="375">
        <f t="shared" si="3"/>
        <v>0</v>
      </c>
    </row>
    <row r="13" spans="1:15" ht="33.75" customHeight="1" x14ac:dyDescent="0.3">
      <c r="A13" s="524"/>
      <c r="B13" s="408" t="s">
        <v>263</v>
      </c>
      <c r="C13" s="53">
        <f>36217.8/12*13</f>
        <v>39235.950000000004</v>
      </c>
      <c r="D13" s="223">
        <f>30.18*13</f>
        <v>392.34</v>
      </c>
      <c r="E13" s="55"/>
      <c r="F13" s="66"/>
      <c r="G13" s="344">
        <f t="shared" si="0"/>
        <v>39628.29</v>
      </c>
      <c r="H13" s="57">
        <f t="shared" si="4"/>
        <v>15209.337702000001</v>
      </c>
      <c r="I13" s="347">
        <f t="shared" si="1"/>
        <v>54837.63</v>
      </c>
      <c r="J13" s="374"/>
      <c r="K13" s="374"/>
      <c r="L13" s="374"/>
      <c r="M13" s="374"/>
      <c r="N13" s="374">
        <f t="shared" si="2"/>
        <v>0</v>
      </c>
      <c r="O13" s="375">
        <f t="shared" si="3"/>
        <v>0</v>
      </c>
    </row>
    <row r="14" spans="1:15" ht="33.75" customHeight="1" x14ac:dyDescent="0.3">
      <c r="A14" s="524"/>
      <c r="B14" s="408" t="s">
        <v>264</v>
      </c>
      <c r="C14" s="53">
        <f>27626.32/12*13</f>
        <v>29928.513333333332</v>
      </c>
      <c r="D14" s="223">
        <f>23.02*13</f>
        <v>299.26</v>
      </c>
      <c r="E14" s="55"/>
      <c r="F14" s="66"/>
      <c r="G14" s="344">
        <f t="shared" si="0"/>
        <v>30227.773333333331</v>
      </c>
      <c r="H14" s="57">
        <f t="shared" si="4"/>
        <v>11601.419405333334</v>
      </c>
      <c r="I14" s="347">
        <f t="shared" si="1"/>
        <v>41829.19</v>
      </c>
      <c r="J14" s="374"/>
      <c r="K14" s="374"/>
      <c r="L14" s="374"/>
      <c r="M14" s="374"/>
      <c r="N14" s="374">
        <f t="shared" si="2"/>
        <v>0</v>
      </c>
      <c r="O14" s="375">
        <f t="shared" si="3"/>
        <v>0</v>
      </c>
    </row>
    <row r="15" spans="1:15" ht="33.75" customHeight="1" x14ac:dyDescent="0.3">
      <c r="A15" s="524"/>
      <c r="B15" s="408" t="s">
        <v>265</v>
      </c>
      <c r="C15" s="53">
        <f>48525.22/12*13</f>
        <v>52568.988333333335</v>
      </c>
      <c r="D15" s="223">
        <f>40.44*13</f>
        <v>525.72</v>
      </c>
      <c r="E15" s="55"/>
      <c r="F15" s="66"/>
      <c r="G15" s="344">
        <f t="shared" si="0"/>
        <v>53094.708333333336</v>
      </c>
      <c r="H15" s="57">
        <f t="shared" si="4"/>
        <v>20377.749058333335</v>
      </c>
      <c r="I15" s="347">
        <f t="shared" si="1"/>
        <v>73472.460000000006</v>
      </c>
      <c r="J15" s="374"/>
      <c r="K15" s="374"/>
      <c r="L15" s="374"/>
      <c r="M15" s="374"/>
      <c r="N15" s="374">
        <f t="shared" si="2"/>
        <v>0</v>
      </c>
      <c r="O15" s="375">
        <f t="shared" si="3"/>
        <v>0</v>
      </c>
    </row>
    <row r="16" spans="1:15" ht="33.75" customHeight="1" x14ac:dyDescent="0.3">
      <c r="A16" s="524"/>
      <c r="B16" s="408" t="s">
        <v>266</v>
      </c>
      <c r="C16" s="53">
        <f>42105.94/12*13</f>
        <v>45614.768333333333</v>
      </c>
      <c r="D16" s="223">
        <f>35.09*13</f>
        <v>456.17000000000007</v>
      </c>
      <c r="E16" s="55"/>
      <c r="F16" s="66"/>
      <c r="G16" s="344">
        <f t="shared" si="0"/>
        <v>46070.938333333332</v>
      </c>
      <c r="H16" s="57">
        <f t="shared" si="4"/>
        <v>17682.026132333332</v>
      </c>
      <c r="I16" s="347">
        <f t="shared" si="1"/>
        <v>63752.959999999999</v>
      </c>
      <c r="J16" s="374"/>
      <c r="K16" s="374"/>
      <c r="L16" s="374"/>
      <c r="M16" s="374"/>
      <c r="N16" s="374">
        <f t="shared" si="2"/>
        <v>0</v>
      </c>
      <c r="O16" s="375">
        <f t="shared" si="3"/>
        <v>0</v>
      </c>
    </row>
    <row r="17" spans="1:15" ht="10.15" customHeight="1" x14ac:dyDescent="0.3">
      <c r="A17" s="62"/>
      <c r="B17" s="63"/>
      <c r="C17" s="99"/>
      <c r="D17" s="99"/>
      <c r="E17" s="99"/>
      <c r="F17" s="99"/>
      <c r="G17" s="99"/>
      <c r="H17" s="99"/>
      <c r="I17" s="99"/>
      <c r="J17" s="448"/>
      <c r="K17" s="448"/>
      <c r="L17" s="448"/>
      <c r="M17" s="377"/>
      <c r="N17" s="377"/>
      <c r="O17" s="99"/>
    </row>
    <row r="18" spans="1:15" ht="142.5" customHeight="1" x14ac:dyDescent="0.3">
      <c r="A18" s="515" t="s">
        <v>9</v>
      </c>
      <c r="B18" s="65"/>
      <c r="C18" s="50" t="s">
        <v>133</v>
      </c>
      <c r="D18" s="50" t="s">
        <v>159</v>
      </c>
      <c r="E18" s="50" t="s">
        <v>27</v>
      </c>
      <c r="F18" s="50" t="s">
        <v>28</v>
      </c>
      <c r="G18" s="50" t="s">
        <v>10</v>
      </c>
      <c r="H18" s="50" t="s">
        <v>29</v>
      </c>
      <c r="I18" s="343" t="s">
        <v>26</v>
      </c>
      <c r="J18" s="368" t="s">
        <v>194</v>
      </c>
      <c r="K18" s="427" t="s">
        <v>252</v>
      </c>
      <c r="L18" s="369" t="s">
        <v>184</v>
      </c>
      <c r="M18" s="403" t="s">
        <v>225</v>
      </c>
      <c r="N18" s="87" t="s">
        <v>93</v>
      </c>
      <c r="O18" s="87" t="s">
        <v>39</v>
      </c>
    </row>
    <row r="19" spans="1:15" ht="18" customHeight="1" x14ac:dyDescent="0.3">
      <c r="A19" s="515"/>
      <c r="B19" s="223" t="s">
        <v>165</v>
      </c>
      <c r="C19" s="348">
        <f>34634.49/12*13</f>
        <v>37520.697500000002</v>
      </c>
      <c r="D19" s="348">
        <f>28.86*13</f>
        <v>375.18</v>
      </c>
      <c r="E19" s="348"/>
      <c r="F19" s="348"/>
      <c r="G19" s="348">
        <f>+C19+D19+E19+F19</f>
        <v>37895.877500000002</v>
      </c>
      <c r="H19" s="348">
        <f>+(C19+D19+E19)*38.38%+(F19*32.7%)</f>
        <v>14544.437784500002</v>
      </c>
      <c r="I19" s="347" t="str">
        <f>+IF(E19&lt;&gt;0,+ROUND(+G19+H19,2),"0")</f>
        <v>0</v>
      </c>
      <c r="J19" s="374"/>
      <c r="K19" s="374"/>
      <c r="L19" s="374"/>
      <c r="M19" s="374"/>
      <c r="N19" s="374">
        <f>+M19+J19+L19+K19</f>
        <v>0</v>
      </c>
      <c r="O19" s="375">
        <f>+ROUND(+(M19+J19+L19+K19)*I19,2)</f>
        <v>0</v>
      </c>
    </row>
    <row r="20" spans="1:15" ht="18" customHeight="1" x14ac:dyDescent="0.3">
      <c r="A20" s="515"/>
      <c r="B20" s="61" t="s">
        <v>253</v>
      </c>
      <c r="C20" s="50"/>
      <c r="D20" s="50"/>
      <c r="E20" s="50"/>
      <c r="F20" s="50"/>
      <c r="G20" s="50"/>
      <c r="H20" s="50"/>
      <c r="I20" s="58"/>
      <c r="J20" s="374"/>
      <c r="K20" s="374"/>
      <c r="L20" s="374"/>
      <c r="M20" s="374"/>
      <c r="N20" s="374">
        <f>+M20+J20+L20+K20</f>
        <v>0</v>
      </c>
      <c r="O20" s="375">
        <f>+ROUND(+(M20+J20+L20+K20)*I20,2)</f>
        <v>0</v>
      </c>
    </row>
    <row r="21" spans="1:15" ht="10.15" customHeight="1" x14ac:dyDescent="0.3">
      <c r="A21" s="515"/>
      <c r="B21" s="63"/>
      <c r="C21" s="99"/>
      <c r="D21" s="99"/>
      <c r="E21" s="99"/>
      <c r="F21" s="99"/>
      <c r="G21" s="99"/>
      <c r="H21" s="99"/>
      <c r="I21" s="99"/>
      <c r="J21" s="377"/>
      <c r="K21" s="377"/>
      <c r="L21" s="377"/>
      <c r="M21" s="377"/>
      <c r="N21" s="377"/>
      <c r="O21" s="99"/>
    </row>
    <row r="22" spans="1:15" ht="141" customHeight="1" x14ac:dyDescent="0.3">
      <c r="A22" s="515"/>
      <c r="B22" s="65"/>
      <c r="C22" s="50" t="s">
        <v>133</v>
      </c>
      <c r="D22" s="50" t="s">
        <v>159</v>
      </c>
      <c r="E22" s="50" t="s">
        <v>279</v>
      </c>
      <c r="F22" s="50"/>
      <c r="G22" s="50" t="s">
        <v>32</v>
      </c>
      <c r="H22" s="50" t="s">
        <v>79</v>
      </c>
      <c r="I22" s="343" t="s">
        <v>26</v>
      </c>
      <c r="J22" s="368" t="s">
        <v>194</v>
      </c>
      <c r="K22" s="427" t="s">
        <v>252</v>
      </c>
      <c r="L22" s="369" t="s">
        <v>186</v>
      </c>
      <c r="M22" s="403" t="s">
        <v>225</v>
      </c>
      <c r="N22" s="87" t="s">
        <v>93</v>
      </c>
      <c r="O22" s="87" t="s">
        <v>39</v>
      </c>
    </row>
    <row r="23" spans="1:15" ht="18" customHeight="1" x14ac:dyDescent="0.3">
      <c r="A23" s="515"/>
      <c r="B23" s="223" t="s">
        <v>11</v>
      </c>
      <c r="C23" s="53">
        <f>+ROUND(25363.13/12*13,2)</f>
        <v>27476.720000000001</v>
      </c>
      <c r="D23" s="344">
        <f>21.14*13</f>
        <v>274.82</v>
      </c>
      <c r="E23" s="344"/>
      <c r="F23" s="66"/>
      <c r="G23" s="344">
        <f>+F23+D23+C23+E23</f>
        <v>27751.54</v>
      </c>
      <c r="H23" s="57">
        <f>G23*38.38%</f>
        <v>10651.041052</v>
      </c>
      <c r="I23" s="347">
        <f>+ROUND(+G23+H23,2)</f>
        <v>38402.58</v>
      </c>
      <c r="J23" s="374"/>
      <c r="K23" s="374"/>
      <c r="L23" s="374"/>
      <c r="M23" s="374"/>
      <c r="N23" s="374">
        <f t="shared" ref="N23:N27" si="5">+M23+J23+L23+K23</f>
        <v>0</v>
      </c>
      <c r="O23" s="375">
        <f t="shared" ref="O23:O27" si="6">+ROUND(+(M23+J23+L23+K23)*I23,2)</f>
        <v>0</v>
      </c>
    </row>
    <row r="24" spans="1:15" ht="17.25" customHeight="1" x14ac:dyDescent="0.3">
      <c r="A24" s="515"/>
      <c r="B24" s="61" t="s">
        <v>19</v>
      </c>
      <c r="C24" s="383"/>
      <c r="D24" s="383"/>
      <c r="E24" s="383"/>
      <c r="F24" s="383"/>
      <c r="G24" s="383"/>
      <c r="H24" s="383"/>
      <c r="I24" s="89">
        <f>+I23-I25</f>
        <v>6781.4600000000028</v>
      </c>
      <c r="J24" s="374"/>
      <c r="K24" s="374"/>
      <c r="L24" s="374"/>
      <c r="M24" s="374"/>
      <c r="N24" s="374">
        <f t="shared" si="5"/>
        <v>0</v>
      </c>
      <c r="O24" s="375">
        <f t="shared" si="6"/>
        <v>0</v>
      </c>
    </row>
    <row r="25" spans="1:15" ht="18" customHeight="1" x14ac:dyDescent="0.3">
      <c r="A25" s="515"/>
      <c r="B25" s="223" t="s">
        <v>12</v>
      </c>
      <c r="C25" s="53">
        <f>ROUND(20884.37/12*13,2)</f>
        <v>22624.73</v>
      </c>
      <c r="D25" s="344">
        <f>17.4*13</f>
        <v>226.2</v>
      </c>
      <c r="E25" s="344"/>
      <c r="F25" s="66"/>
      <c r="G25" s="344">
        <f>+F25+D25+C25+E25</f>
        <v>22850.93</v>
      </c>
      <c r="H25" s="57">
        <f>G25*38.38%</f>
        <v>8770.1869340000012</v>
      </c>
      <c r="I25" s="347">
        <f>+ROUND(+G25+H25,2)</f>
        <v>31621.119999999999</v>
      </c>
      <c r="J25" s="374"/>
      <c r="K25" s="374"/>
      <c r="L25" s="374"/>
      <c r="M25" s="374"/>
      <c r="N25" s="374">
        <f t="shared" si="5"/>
        <v>0</v>
      </c>
      <c r="O25" s="375">
        <f t="shared" si="6"/>
        <v>0</v>
      </c>
    </row>
    <row r="26" spans="1:15" ht="18" customHeight="1" x14ac:dyDescent="0.3">
      <c r="A26" s="515"/>
      <c r="B26" s="61" t="s">
        <v>20</v>
      </c>
      <c r="C26" s="384"/>
      <c r="D26" s="281"/>
      <c r="E26" s="281"/>
      <c r="F26" s="385"/>
      <c r="G26" s="98"/>
      <c r="H26" s="383"/>
      <c r="I26" s="89">
        <f>+I25-I27</f>
        <v>1569.6499999999978</v>
      </c>
      <c r="J26" s="374"/>
      <c r="K26" s="374"/>
      <c r="L26" s="374"/>
      <c r="M26" s="374"/>
      <c r="N26" s="374">
        <f t="shared" si="5"/>
        <v>0</v>
      </c>
      <c r="O26" s="375">
        <f t="shared" si="6"/>
        <v>0</v>
      </c>
    </row>
    <row r="27" spans="1:15" ht="18" customHeight="1" x14ac:dyDescent="0.3">
      <c r="A27" s="515"/>
      <c r="B27" s="223" t="s">
        <v>13</v>
      </c>
      <c r="C27" s="53">
        <f>+ROUND(19847.64/12*13,2)</f>
        <v>21501.61</v>
      </c>
      <c r="D27" s="344">
        <f>16.54*13</f>
        <v>215.01999999999998</v>
      </c>
      <c r="E27" s="344"/>
      <c r="F27" s="66"/>
      <c r="G27" s="344">
        <f>+F27+D27+C27+E27</f>
        <v>21716.63</v>
      </c>
      <c r="H27" s="57">
        <f>G27*38.38%</f>
        <v>8334.8425940000016</v>
      </c>
      <c r="I27" s="347">
        <f>+ROUND(+G27+H27,2)</f>
        <v>30051.47</v>
      </c>
      <c r="J27" s="374"/>
      <c r="K27" s="374"/>
      <c r="L27" s="374"/>
      <c r="M27" s="374"/>
      <c r="N27" s="374">
        <f t="shared" si="5"/>
        <v>0</v>
      </c>
      <c r="O27" s="375">
        <f t="shared" si="6"/>
        <v>0</v>
      </c>
    </row>
    <row r="28" spans="1:15" ht="37.5" customHeight="1" x14ac:dyDescent="0.3">
      <c r="B28" s="91"/>
      <c r="C28" s="91"/>
      <c r="D28" s="36"/>
      <c r="E28" s="36"/>
      <c r="F28" s="91"/>
      <c r="G28" s="91"/>
      <c r="H28" s="91"/>
      <c r="I28" s="211" t="s">
        <v>14</v>
      </c>
      <c r="J28" s="386">
        <f t="shared" ref="J28:O28" si="7">+SUM(J7:J27)</f>
        <v>0</v>
      </c>
      <c r="K28" s="386">
        <f t="shared" si="7"/>
        <v>0</v>
      </c>
      <c r="L28" s="387">
        <f t="shared" si="7"/>
        <v>0</v>
      </c>
      <c r="M28" s="386">
        <f t="shared" si="7"/>
        <v>0</v>
      </c>
      <c r="N28" s="387">
        <f t="shared" si="7"/>
        <v>0</v>
      </c>
      <c r="O28" s="388">
        <f t="shared" si="7"/>
        <v>0</v>
      </c>
    </row>
    <row r="29" spans="1:15" ht="10.15" customHeight="1" x14ac:dyDescent="0.3">
      <c r="B29" s="91"/>
      <c r="C29" s="91"/>
      <c r="D29" s="36"/>
      <c r="E29" s="36"/>
      <c r="F29" s="91"/>
      <c r="G29" s="91"/>
      <c r="H29" s="91"/>
      <c r="I29" s="119"/>
      <c r="J29" s="389"/>
      <c r="K29" s="389"/>
      <c r="L29" s="389"/>
      <c r="M29" s="389"/>
      <c r="N29" s="390"/>
      <c r="O29" s="391"/>
    </row>
    <row r="30" spans="1:15" ht="53.25" customHeight="1" x14ac:dyDescent="0.3">
      <c r="B30" s="91"/>
      <c r="C30" s="91"/>
      <c r="D30" s="91"/>
      <c r="E30" s="91"/>
      <c r="F30" s="91"/>
      <c r="G30" s="91"/>
      <c r="H30" s="91"/>
      <c r="I30" s="91"/>
      <c r="J30" s="392"/>
      <c r="K30" s="392"/>
      <c r="M30" s="36"/>
      <c r="N30" s="393" t="s">
        <v>94</v>
      </c>
      <c r="O30" s="393" t="s">
        <v>95</v>
      </c>
    </row>
    <row r="31" spans="1:15" ht="30.75" customHeight="1" x14ac:dyDescent="0.3">
      <c r="B31" s="91"/>
      <c r="C31" s="91"/>
      <c r="D31" s="91"/>
      <c r="E31" s="91"/>
      <c r="F31" s="91"/>
      <c r="G31" s="91"/>
      <c r="H31" s="91"/>
      <c r="I31" s="662" t="s">
        <v>226</v>
      </c>
      <c r="J31" s="663"/>
      <c r="K31" s="663"/>
      <c r="L31" s="663"/>
      <c r="M31" s="664"/>
      <c r="N31" s="394">
        <f>+M7</f>
        <v>0</v>
      </c>
      <c r="O31" s="395">
        <f>+ROUND(+($M$7*$I$7),2)</f>
        <v>0</v>
      </c>
    </row>
    <row r="32" spans="1:15" ht="30.75" customHeight="1" x14ac:dyDescent="0.3">
      <c r="B32" s="91"/>
      <c r="C32" s="91"/>
      <c r="D32" s="91"/>
      <c r="E32" s="91"/>
      <c r="F32" s="91"/>
      <c r="G32" s="91"/>
      <c r="H32" s="91"/>
      <c r="I32" s="662" t="s">
        <v>277</v>
      </c>
      <c r="J32" s="663"/>
      <c r="K32" s="663"/>
      <c r="L32" s="663"/>
      <c r="M32" s="664"/>
      <c r="N32" s="394">
        <f>+M8+M19+M20+M23+M24+M25+M26+M27+M16+M15+M14+M13+M12+M11</f>
        <v>0</v>
      </c>
      <c r="O32" s="395">
        <f>+ROUND(+($I$8*$M$8)+($I$23*$M$23)+($I$24*$M$24)+($I$25*$M$25)+($I$26*$M$26)+($I$27*$M$27)+($I$19*$M$19)+($I$20*$M$20)+($M$11*$I$11)+($I$12*$M$12)+($I$13*$M$13)+($I$14*$M$14)+($I$15*$M$15)+($I$16*$M$16),2)</f>
        <v>0</v>
      </c>
    </row>
    <row r="33" spans="2:16" ht="30.75" customHeight="1" x14ac:dyDescent="0.3">
      <c r="B33" s="91"/>
      <c r="C33" s="91"/>
      <c r="D33" s="91"/>
      <c r="E33" s="91"/>
      <c r="F33" s="91"/>
      <c r="G33" s="91"/>
      <c r="H33" s="91"/>
      <c r="I33" s="662" t="s">
        <v>248</v>
      </c>
      <c r="J33" s="663"/>
      <c r="K33" s="663"/>
      <c r="L33" s="663"/>
      <c r="M33" s="664"/>
      <c r="N33" s="394">
        <f>+K7+K8+K19+K20+K23+K24+K25+K26+K27+K11+K12+K13+K14+K15+K16</f>
        <v>0</v>
      </c>
      <c r="O33" s="395">
        <f>+ROUND(+($I$8*$K$8)+($I$23*$K$23)+($I$24*$K$24)+($I$25*$K$25)+($I$26*$K$26)+($I$27*$K$27)+($I$19*$K$19)+($I$20*$K$20)+($K$7*$I$7)+($I$11*$K$11)+($I$12*$K$12)+($I$13*$K$13)+($I$14*$K$14)+($I$15*$K$15)+($I$16*$K$16),2)</f>
        <v>0</v>
      </c>
    </row>
    <row r="34" spans="2:16" ht="30.75" customHeight="1" x14ac:dyDescent="0.3">
      <c r="B34" s="91"/>
      <c r="C34" s="91"/>
      <c r="D34" s="91"/>
      <c r="E34" s="299"/>
      <c r="F34" s="299"/>
      <c r="G34" s="299"/>
      <c r="H34" s="299"/>
      <c r="I34" s="662" t="s">
        <v>114</v>
      </c>
      <c r="J34" s="663"/>
      <c r="K34" s="663"/>
      <c r="L34" s="663"/>
      <c r="M34" s="664"/>
      <c r="N34" s="394">
        <f>+J7+J8+J19+J20+J23+J24+J25+J26+J27+J11+J12+J13+J14+J15+J16</f>
        <v>0</v>
      </c>
      <c r="O34" s="395">
        <f>+ROUND(($J$7*$I$7)+($I$8*$J$8)+($I$23*$J$23)+($I$24*$J$24)+($I$25*$J$25)+($I$26*$J$26)+($I$27*$J$27)+($I$19*$J$19)+($I$20*$J$20)+($I$11*$J$11)+($I$12*$J$12)+($I$13*$J$13)+($I$14*$J$14)+($I$15*$J$15)+($I$16*$J$16),2)</f>
        <v>0</v>
      </c>
    </row>
    <row r="35" spans="2:16" ht="30.75" customHeight="1" x14ac:dyDescent="0.3">
      <c r="I35" s="662" t="s">
        <v>96</v>
      </c>
      <c r="J35" s="663"/>
      <c r="K35" s="663"/>
      <c r="L35" s="663"/>
      <c r="M35" s="664"/>
      <c r="N35" s="396">
        <f>+L7+L8+L19+L20+L23+L24+L25+L26+L27+L11+L12+L13+L14+L15+L16</f>
        <v>0</v>
      </c>
      <c r="O35" s="397">
        <f>+ROUND(($L$7*$I$7)+($I$8*$L$8)+($I$23*$L$23)+($I$24*$L$24)+($I$25*$L$25)+($I$26*$L$26)+($I$27*$L$27)+($I$19*$L$19)+($I$20*$L$20)+($I$16*$L$16)+($I$15*$L$15)+($I$14*$L$14)+($I$13*$L$13)+($I$12*$L$12)+($I$11*$L$11),2)</f>
        <v>0</v>
      </c>
    </row>
    <row r="37" spans="2:16" x14ac:dyDescent="0.3">
      <c r="B37" s="70" t="s">
        <v>227</v>
      </c>
      <c r="P37" s="392"/>
    </row>
    <row r="38" spans="2:16" ht="30.6" customHeight="1" x14ac:dyDescent="0.3">
      <c r="B38" s="398" t="s">
        <v>127</v>
      </c>
      <c r="C38" s="398" t="s">
        <v>129</v>
      </c>
      <c r="D38" s="398"/>
      <c r="E38" s="398"/>
      <c r="F38" s="398"/>
      <c r="G38" s="398"/>
      <c r="H38" s="398"/>
      <c r="I38" s="398"/>
      <c r="P38" s="392"/>
    </row>
    <row r="39" spans="2:16" ht="30.6" customHeight="1" x14ac:dyDescent="0.3">
      <c r="B39" s="399" t="s">
        <v>127</v>
      </c>
      <c r="C39" s="399"/>
      <c r="D39" s="399"/>
      <c r="E39" s="399"/>
      <c r="F39" s="399"/>
      <c r="G39" s="399"/>
      <c r="H39" s="399"/>
      <c r="I39" s="399"/>
      <c r="P39" s="392"/>
    </row>
    <row r="40" spans="2:16" x14ac:dyDescent="0.3">
      <c r="P40" s="392"/>
    </row>
    <row r="41" spans="2:16" x14ac:dyDescent="0.3">
      <c r="B41" s="417" t="s">
        <v>258</v>
      </c>
      <c r="C41" s="400"/>
      <c r="D41" s="400"/>
      <c r="E41" s="400"/>
      <c r="F41" s="400"/>
      <c r="G41" s="400"/>
      <c r="H41" s="400"/>
      <c r="I41" s="400"/>
      <c r="P41" s="392"/>
    </row>
    <row r="42" spans="2:16" ht="27.75" customHeight="1" x14ac:dyDescent="0.3">
      <c r="B42" s="400" t="s">
        <v>127</v>
      </c>
      <c r="C42" s="400" t="s">
        <v>249</v>
      </c>
      <c r="D42" s="400"/>
      <c r="E42" s="400"/>
      <c r="F42" s="400"/>
      <c r="G42" s="400"/>
      <c r="H42" s="400"/>
      <c r="I42" s="400"/>
      <c r="P42" s="392"/>
    </row>
    <row r="43" spans="2:16" ht="27.75" customHeight="1" x14ac:dyDescent="0.3">
      <c r="B43" s="399" t="s">
        <v>127</v>
      </c>
      <c r="C43" s="399"/>
      <c r="D43" s="399"/>
      <c r="E43" s="399"/>
      <c r="F43" s="399"/>
      <c r="G43" s="399"/>
      <c r="H43" s="399"/>
      <c r="I43" s="399"/>
      <c r="P43" s="392"/>
    </row>
    <row r="44" spans="2:16" x14ac:dyDescent="0.3">
      <c r="P44" s="392"/>
    </row>
    <row r="45" spans="2:16" x14ac:dyDescent="0.3">
      <c r="B45" s="70" t="s">
        <v>228</v>
      </c>
      <c r="P45" s="392"/>
    </row>
    <row r="46" spans="2:16" ht="25.5" customHeight="1" x14ac:dyDescent="0.3">
      <c r="B46" s="399" t="s">
        <v>128</v>
      </c>
      <c r="C46" s="399" t="s">
        <v>130</v>
      </c>
      <c r="D46" s="399"/>
      <c r="E46" s="399"/>
      <c r="F46" s="399"/>
      <c r="G46" s="399"/>
      <c r="H46" s="399"/>
      <c r="I46" s="399"/>
      <c r="P46" s="392"/>
    </row>
    <row r="47" spans="2:16" ht="25.5" customHeight="1" x14ac:dyDescent="0.3">
      <c r="B47" s="399" t="s">
        <v>128</v>
      </c>
      <c r="C47" s="399"/>
      <c r="D47" s="399"/>
      <c r="E47" s="399"/>
      <c r="F47" s="399"/>
      <c r="G47" s="399"/>
      <c r="H47" s="399"/>
      <c r="I47" s="399"/>
      <c r="P47" s="392"/>
    </row>
    <row r="50" spans="1:16" x14ac:dyDescent="0.3">
      <c r="A50" s="530" t="s">
        <v>48</v>
      </c>
      <c r="B50" s="531"/>
      <c r="C50" s="531"/>
      <c r="D50" s="531"/>
      <c r="E50" s="531"/>
      <c r="F50" s="531"/>
      <c r="G50" s="531"/>
      <c r="H50" s="531"/>
      <c r="I50" s="531"/>
      <c r="J50" s="531"/>
      <c r="K50" s="531"/>
      <c r="L50" s="531"/>
      <c r="M50" s="531"/>
      <c r="N50" s="531"/>
      <c r="O50" s="532"/>
    </row>
    <row r="51" spans="1:16" ht="21" customHeight="1" x14ac:dyDescent="0.3">
      <c r="A51" s="675" t="s">
        <v>188</v>
      </c>
      <c r="B51" s="676"/>
      <c r="C51" s="676"/>
      <c r="D51" s="676"/>
      <c r="E51" s="676"/>
      <c r="F51" s="676"/>
      <c r="G51" s="676"/>
      <c r="H51" s="676"/>
      <c r="I51" s="676"/>
      <c r="J51" s="676"/>
      <c r="K51" s="676"/>
      <c r="L51" s="676"/>
      <c r="M51" s="676"/>
      <c r="N51" s="676"/>
      <c r="O51" s="677"/>
    </row>
    <row r="52" spans="1:16" ht="21" customHeight="1" x14ac:dyDescent="0.3">
      <c r="A52" s="670" t="s">
        <v>189</v>
      </c>
      <c r="B52" s="670"/>
      <c r="C52" s="670"/>
      <c r="D52" s="670"/>
      <c r="E52" s="670"/>
      <c r="F52" s="670"/>
      <c r="G52" s="670"/>
      <c r="H52" s="670"/>
      <c r="I52" s="670"/>
      <c r="J52" s="670"/>
      <c r="K52" s="670"/>
      <c r="L52" s="670"/>
      <c r="M52" s="670"/>
      <c r="N52" s="670"/>
      <c r="O52" s="670"/>
    </row>
    <row r="53" spans="1:16" ht="21" customHeight="1" x14ac:dyDescent="0.3">
      <c r="A53" s="671" t="s">
        <v>190</v>
      </c>
      <c r="B53" s="671"/>
      <c r="C53" s="671"/>
      <c r="D53" s="671"/>
      <c r="E53" s="671"/>
      <c r="F53" s="671"/>
      <c r="G53" s="671"/>
      <c r="H53" s="671"/>
      <c r="I53" s="671"/>
      <c r="J53" s="671"/>
      <c r="K53" s="671"/>
      <c r="L53" s="671"/>
      <c r="M53" s="671"/>
      <c r="N53" s="671"/>
      <c r="O53" s="671"/>
    </row>
    <row r="54" spans="1:16" ht="23.25" customHeight="1" x14ac:dyDescent="0.3">
      <c r="A54" s="672" t="s">
        <v>289</v>
      </c>
      <c r="B54" s="673"/>
      <c r="C54" s="673"/>
      <c r="D54" s="673"/>
      <c r="E54" s="673"/>
      <c r="F54" s="673"/>
      <c r="G54" s="673"/>
      <c r="H54" s="673"/>
      <c r="I54" s="673"/>
      <c r="J54" s="673"/>
      <c r="K54" s="673"/>
      <c r="L54" s="673"/>
      <c r="M54" s="673"/>
      <c r="N54" s="673"/>
      <c r="O54" s="674"/>
    </row>
    <row r="55" spans="1:16" s="401" customFormat="1" ht="36" customHeight="1" x14ac:dyDescent="0.3">
      <c r="A55" s="671" t="s">
        <v>181</v>
      </c>
      <c r="B55" s="671"/>
      <c r="C55" s="671"/>
      <c r="D55" s="671"/>
      <c r="E55" s="671"/>
      <c r="F55" s="671"/>
      <c r="G55" s="671"/>
      <c r="H55" s="671"/>
      <c r="I55" s="671"/>
      <c r="J55" s="671"/>
      <c r="K55" s="671"/>
      <c r="L55" s="671"/>
      <c r="M55" s="671"/>
      <c r="N55" s="671"/>
      <c r="O55" s="671"/>
      <c r="P55" s="671"/>
    </row>
    <row r="56" spans="1:16" s="401" customFormat="1" ht="23.25" customHeight="1" x14ac:dyDescent="0.3">
      <c r="A56" s="672" t="s">
        <v>255</v>
      </c>
      <c r="B56" s="673"/>
      <c r="C56" s="673"/>
      <c r="D56" s="673"/>
      <c r="E56" s="673"/>
      <c r="F56" s="673"/>
      <c r="G56" s="673"/>
      <c r="H56" s="673"/>
      <c r="I56" s="673"/>
      <c r="J56" s="673"/>
      <c r="K56" s="673"/>
      <c r="L56" s="673"/>
      <c r="M56" s="673"/>
      <c r="N56" s="673"/>
      <c r="O56" s="674"/>
    </row>
    <row r="57" spans="1:16" x14ac:dyDescent="0.3">
      <c r="A57" s="669" t="s">
        <v>254</v>
      </c>
      <c r="B57" s="669"/>
      <c r="C57" s="669"/>
      <c r="D57" s="669"/>
      <c r="E57" s="669"/>
      <c r="F57" s="669"/>
      <c r="G57" s="669"/>
      <c r="H57" s="669"/>
      <c r="I57" s="669"/>
      <c r="J57" s="669"/>
      <c r="K57" s="669"/>
      <c r="L57" s="669"/>
      <c r="M57" s="669"/>
      <c r="N57" s="669"/>
      <c r="O57" s="669"/>
    </row>
    <row r="58" spans="1:16" x14ac:dyDescent="0.3">
      <c r="A58" s="402"/>
    </row>
  </sheetData>
  <sheetProtection selectLockedCells="1" selectUnlockedCells="1"/>
  <mergeCells count="24">
    <mergeCell ref="I33:M33"/>
    <mergeCell ref="A56:O56"/>
    <mergeCell ref="I35:M35"/>
    <mergeCell ref="I32:M32"/>
    <mergeCell ref="I34:M34"/>
    <mergeCell ref="A57:O57"/>
    <mergeCell ref="A50:O50"/>
    <mergeCell ref="A51:O51"/>
    <mergeCell ref="A52:O52"/>
    <mergeCell ref="A53:O53"/>
    <mergeCell ref="A54:O54"/>
    <mergeCell ref="A55:P55"/>
    <mergeCell ref="A1:C1"/>
    <mergeCell ref="G1:J1"/>
    <mergeCell ref="A2:C2"/>
    <mergeCell ref="G2:J3"/>
    <mergeCell ref="L2:L3"/>
    <mergeCell ref="A3:C3"/>
    <mergeCell ref="A5:O5"/>
    <mergeCell ref="A6:A8"/>
    <mergeCell ref="A18:A27"/>
    <mergeCell ref="M2:M3"/>
    <mergeCell ref="I31:M31"/>
    <mergeCell ref="A11:A16"/>
  </mergeCells>
  <pageMargins left="0.45" right="0.47013888888888888" top="0.62013888888888891" bottom="0.47013888888888888" header="0.51180555555555551" footer="0.51180555555555551"/>
  <pageSetup paperSize="9" scale="2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D42F2-5126-4440-BC7F-E9FF02EDB85E}">
  <sheetPr>
    <tabColor theme="5"/>
    <pageSetUpPr fitToPage="1"/>
  </sheetPr>
  <dimension ref="A1:N28"/>
  <sheetViews>
    <sheetView showGridLines="0" zoomScale="80" zoomScaleNormal="80" workbookViewId="0">
      <selection activeCell="E6" sqref="E6:E9"/>
    </sheetView>
  </sheetViews>
  <sheetFormatPr defaultColWidth="8.7109375" defaultRowHeight="12.75" x14ac:dyDescent="0.2"/>
  <cols>
    <col min="1" max="1" width="16.42578125" style="25" customWidth="1"/>
    <col min="2" max="2" width="23" style="25" customWidth="1"/>
    <col min="3" max="5" width="16.7109375" style="25" customWidth="1"/>
    <col min="6" max="6" width="22.7109375" style="25" customWidth="1"/>
    <col min="7" max="7" width="38.28515625" style="25" customWidth="1"/>
    <col min="8" max="8" width="13.7109375" style="25" customWidth="1"/>
    <col min="9" max="9" width="13.28515625" style="25" customWidth="1"/>
    <col min="10" max="10" width="12.7109375" style="25" customWidth="1"/>
    <col min="11" max="11" width="18" style="25" customWidth="1"/>
    <col min="12" max="16384" width="8.7109375" style="25"/>
  </cols>
  <sheetData>
    <row r="1" spans="1:14" s="4" customFormat="1" ht="19.899999999999999" customHeight="1" x14ac:dyDescent="0.25">
      <c r="A1" s="500" t="s">
        <v>49</v>
      </c>
      <c r="B1" s="501"/>
      <c r="C1" s="501"/>
      <c r="D1" s="502" t="s">
        <v>1</v>
      </c>
      <c r="E1" s="503"/>
      <c r="F1" s="503"/>
      <c r="G1" s="504"/>
      <c r="M1" s="24"/>
      <c r="N1" s="24"/>
    </row>
    <row r="2" spans="1:14" s="4" customFormat="1" ht="19.899999999999999" customHeight="1" x14ac:dyDescent="0.25">
      <c r="A2" s="505" t="s">
        <v>50</v>
      </c>
      <c r="B2" s="506"/>
      <c r="C2" s="506"/>
      <c r="D2" s="507"/>
      <c r="E2" s="508"/>
      <c r="F2" s="508"/>
      <c r="G2" s="509"/>
      <c r="M2" s="24"/>
      <c r="N2" s="24"/>
    </row>
    <row r="3" spans="1:14" s="4" customFormat="1" ht="19.899999999999999" customHeight="1" thickBot="1" x14ac:dyDescent="0.3">
      <c r="A3" s="513" t="s">
        <v>51</v>
      </c>
      <c r="B3" s="514"/>
      <c r="C3" s="514"/>
      <c r="D3" s="510"/>
      <c r="E3" s="511"/>
      <c r="F3" s="511"/>
      <c r="G3" s="512"/>
      <c r="M3" s="24"/>
      <c r="N3" s="24"/>
    </row>
    <row r="4" spans="1:14" s="4" customFormat="1" ht="10.15" customHeight="1" x14ac:dyDescent="0.25">
      <c r="A4" s="11"/>
      <c r="B4" s="11"/>
      <c r="C4" s="11"/>
      <c r="D4" s="11"/>
      <c r="E4" s="11"/>
      <c r="F4" s="11"/>
      <c r="G4" s="11"/>
      <c r="H4" s="11"/>
      <c r="I4" s="11"/>
      <c r="J4" s="11"/>
      <c r="K4" s="11"/>
      <c r="L4" s="11"/>
    </row>
    <row r="5" spans="1:14" ht="31.5" customHeight="1" x14ac:dyDescent="0.2">
      <c r="A5" s="696" t="s">
        <v>286</v>
      </c>
      <c r="B5" s="696"/>
      <c r="C5" s="696"/>
      <c r="D5" s="696"/>
      <c r="E5" s="696"/>
      <c r="F5" s="696"/>
      <c r="G5" s="696"/>
      <c r="I5" s="687" t="s">
        <v>134</v>
      </c>
      <c r="J5" s="688"/>
      <c r="K5" s="689"/>
    </row>
    <row r="6" spans="1:14" ht="10.15" customHeight="1" x14ac:dyDescent="0.2">
      <c r="A6" s="626" t="s">
        <v>40</v>
      </c>
      <c r="B6" s="627" t="s">
        <v>6</v>
      </c>
      <c r="C6" s="616" t="s">
        <v>41</v>
      </c>
      <c r="D6" s="679" t="s">
        <v>285</v>
      </c>
      <c r="E6" s="679" t="s">
        <v>229</v>
      </c>
      <c r="F6" s="697" t="s">
        <v>53</v>
      </c>
      <c r="G6" s="698" t="s">
        <v>42</v>
      </c>
      <c r="I6" s="690"/>
      <c r="J6" s="691"/>
      <c r="K6" s="692"/>
    </row>
    <row r="7" spans="1:14" ht="30" customHeight="1" x14ac:dyDescent="0.2">
      <c r="A7" s="626"/>
      <c r="B7" s="627"/>
      <c r="C7" s="616"/>
      <c r="D7" s="679"/>
      <c r="E7" s="679"/>
      <c r="F7" s="697"/>
      <c r="G7" s="699"/>
      <c r="I7" s="690"/>
      <c r="J7" s="691"/>
      <c r="K7" s="692"/>
    </row>
    <row r="8" spans="1:14" ht="19.899999999999999" customHeight="1" x14ac:dyDescent="0.2">
      <c r="A8" s="626"/>
      <c r="B8" s="627"/>
      <c r="C8" s="616"/>
      <c r="D8" s="679"/>
      <c r="E8" s="679"/>
      <c r="F8" s="697"/>
      <c r="G8" s="699"/>
      <c r="I8" s="690"/>
      <c r="J8" s="691"/>
      <c r="K8" s="692"/>
    </row>
    <row r="9" spans="1:14" ht="79.900000000000006" customHeight="1" x14ac:dyDescent="0.2">
      <c r="A9" s="626"/>
      <c r="B9" s="627"/>
      <c r="C9" s="628"/>
      <c r="D9" s="680"/>
      <c r="E9" s="680"/>
      <c r="F9" s="682"/>
      <c r="G9" s="699" t="s">
        <v>43</v>
      </c>
      <c r="I9" s="690"/>
      <c r="J9" s="691"/>
      <c r="K9" s="692"/>
    </row>
    <row r="10" spans="1:14" ht="31.9" customHeight="1" x14ac:dyDescent="0.2">
      <c r="A10" s="626"/>
      <c r="B10" s="168" t="s">
        <v>7</v>
      </c>
      <c r="C10" s="169">
        <f>+'Tab.1 valore finanziario D.O.'!I7</f>
        <v>89180.25</v>
      </c>
      <c r="D10" s="468"/>
      <c r="E10" s="468"/>
      <c r="F10" s="474">
        <f>+ROUND((C10*(D10+E10)),2)</f>
        <v>0</v>
      </c>
      <c r="G10" s="699"/>
      <c r="I10" s="690"/>
      <c r="J10" s="691"/>
      <c r="K10" s="692"/>
    </row>
    <row r="11" spans="1:14" ht="31.9" customHeight="1" x14ac:dyDescent="0.2">
      <c r="A11" s="626"/>
      <c r="B11" s="168" t="s">
        <v>8</v>
      </c>
      <c r="C11" s="169">
        <f>+'Tab.1 valore finanziario D.O.'!I8</f>
        <v>69890.039999999994</v>
      </c>
      <c r="D11" s="468"/>
      <c r="E11" s="468"/>
      <c r="F11" s="474">
        <f>+ROUND((C11*(D11+E11)),2)</f>
        <v>0</v>
      </c>
      <c r="G11" s="699"/>
      <c r="I11" s="693"/>
      <c r="J11" s="694"/>
      <c r="K11" s="695"/>
    </row>
    <row r="12" spans="1:14" ht="16.149999999999999" customHeight="1" x14ac:dyDescent="0.2">
      <c r="A12" s="174"/>
      <c r="B12" s="175"/>
      <c r="C12" s="176"/>
      <c r="D12" s="469"/>
      <c r="E12" s="469"/>
      <c r="F12" s="475"/>
      <c r="G12" s="699"/>
    </row>
    <row r="13" spans="1:14" ht="39" customHeight="1" x14ac:dyDescent="0.2">
      <c r="A13" s="642" t="s">
        <v>274</v>
      </c>
      <c r="B13" s="447" t="s">
        <v>261</v>
      </c>
      <c r="C13" s="479">
        <f>+'Tab.1 valore finanziario D.O.'!I11</f>
        <v>73230.539999999994</v>
      </c>
      <c r="D13" s="468"/>
      <c r="E13" s="468"/>
      <c r="F13" s="474">
        <f t="shared" ref="F13:F18" si="0">+ROUND((C13*(D13+E13)),2)</f>
        <v>0</v>
      </c>
      <c r="G13" s="699"/>
    </row>
    <row r="14" spans="1:14" ht="39" customHeight="1" x14ac:dyDescent="0.2">
      <c r="A14" s="642"/>
      <c r="B14" s="447" t="s">
        <v>262</v>
      </c>
      <c r="C14" s="479">
        <f>+'Tab.1 valore finanziario D.O.'!I12</f>
        <v>58426.93</v>
      </c>
      <c r="D14" s="468"/>
      <c r="E14" s="468"/>
      <c r="F14" s="474">
        <f t="shared" si="0"/>
        <v>0</v>
      </c>
      <c r="G14" s="699"/>
    </row>
    <row r="15" spans="1:14" ht="39" customHeight="1" x14ac:dyDescent="0.2">
      <c r="A15" s="642"/>
      <c r="B15" s="447" t="s">
        <v>263</v>
      </c>
      <c r="C15" s="479">
        <f>+'Tab.1 valore finanziario D.O.'!I13</f>
        <v>54837.63</v>
      </c>
      <c r="D15" s="468"/>
      <c r="E15" s="468"/>
      <c r="F15" s="474">
        <f t="shared" si="0"/>
        <v>0</v>
      </c>
      <c r="G15" s="699"/>
    </row>
    <row r="16" spans="1:14" ht="39" customHeight="1" x14ac:dyDescent="0.2">
      <c r="A16" s="642"/>
      <c r="B16" s="447" t="s">
        <v>264</v>
      </c>
      <c r="C16" s="479">
        <f>+'Tab.1 valore finanziario D.O.'!I14</f>
        <v>41829.19</v>
      </c>
      <c r="D16" s="468"/>
      <c r="E16" s="468"/>
      <c r="F16" s="474">
        <f t="shared" si="0"/>
        <v>0</v>
      </c>
      <c r="G16" s="699"/>
    </row>
    <row r="17" spans="1:11" ht="39" customHeight="1" x14ac:dyDescent="0.2">
      <c r="A17" s="642"/>
      <c r="B17" s="447" t="s">
        <v>265</v>
      </c>
      <c r="C17" s="479">
        <f>+'Tab.1 valore finanziario D.O.'!I15</f>
        <v>73472.460000000006</v>
      </c>
      <c r="D17" s="468"/>
      <c r="E17" s="468"/>
      <c r="F17" s="474">
        <f t="shared" si="0"/>
        <v>0</v>
      </c>
      <c r="G17" s="699"/>
    </row>
    <row r="18" spans="1:11" ht="39" customHeight="1" x14ac:dyDescent="0.2">
      <c r="A18" s="642"/>
      <c r="B18" s="447" t="s">
        <v>266</v>
      </c>
      <c r="C18" s="479">
        <f>+'Tab.1 valore finanziario D.O.'!I16</f>
        <v>63752.959999999999</v>
      </c>
      <c r="D18" s="468"/>
      <c r="E18" s="468"/>
      <c r="F18" s="474">
        <f t="shared" si="0"/>
        <v>0</v>
      </c>
      <c r="G18" s="699"/>
    </row>
    <row r="19" spans="1:11" ht="31.9" customHeight="1" x14ac:dyDescent="0.2">
      <c r="A19" s="174"/>
      <c r="B19" s="175"/>
      <c r="C19" s="176"/>
      <c r="D19" s="176"/>
      <c r="E19" s="176"/>
      <c r="F19" s="176"/>
      <c r="G19" s="699"/>
    </row>
    <row r="20" spans="1:11" ht="31.9" customHeight="1" x14ac:dyDescent="0.2">
      <c r="A20" s="611" t="s">
        <v>44</v>
      </c>
      <c r="B20" s="612"/>
      <c r="C20" s="616" t="s">
        <v>41</v>
      </c>
      <c r="D20" s="679" t="s">
        <v>285</v>
      </c>
      <c r="E20" s="679" t="s">
        <v>229</v>
      </c>
      <c r="F20" s="681" t="s">
        <v>53</v>
      </c>
      <c r="G20" s="699"/>
    </row>
    <row r="21" spans="1:11" s="26" customFormat="1" ht="31.9" customHeight="1" x14ac:dyDescent="0.2">
      <c r="A21" s="613"/>
      <c r="B21" s="614"/>
      <c r="C21" s="616"/>
      <c r="D21" s="679"/>
      <c r="E21" s="679"/>
      <c r="F21" s="681"/>
      <c r="G21" s="699"/>
      <c r="H21" s="25"/>
      <c r="I21" s="25"/>
      <c r="J21" s="25"/>
      <c r="K21" s="25"/>
    </row>
    <row r="22" spans="1:11" ht="15.75" x14ac:dyDescent="0.25">
      <c r="A22" s="613"/>
      <c r="B22" s="614"/>
      <c r="C22" s="616"/>
      <c r="D22" s="679"/>
      <c r="E22" s="679"/>
      <c r="F22" s="681"/>
      <c r="G22" s="699"/>
      <c r="H22" s="23"/>
      <c r="I22" s="12"/>
      <c r="J22" s="12"/>
      <c r="K22" s="23"/>
    </row>
    <row r="23" spans="1:11" ht="15.75" x14ac:dyDescent="0.25">
      <c r="A23" s="613"/>
      <c r="B23" s="614"/>
      <c r="C23" s="628"/>
      <c r="D23" s="680"/>
      <c r="E23" s="680"/>
      <c r="F23" s="682"/>
      <c r="G23" s="699"/>
      <c r="H23" s="23"/>
      <c r="I23" s="12"/>
      <c r="J23" s="12"/>
      <c r="K23" s="23"/>
    </row>
    <row r="24" spans="1:11" ht="18.75" x14ac:dyDescent="0.2">
      <c r="A24" s="609" t="s">
        <v>45</v>
      </c>
      <c r="B24" s="609"/>
      <c r="C24" s="169" t="str">
        <f>+'Tab.1 valore finanziario D.O.'!I19</f>
        <v>0</v>
      </c>
      <c r="D24" s="468"/>
      <c r="E24" s="468"/>
      <c r="F24" s="474">
        <f>+ROUND((C24*(D24+E24)),2)</f>
        <v>0</v>
      </c>
      <c r="G24" s="699"/>
    </row>
    <row r="25" spans="1:11" ht="18.75" x14ac:dyDescent="0.2">
      <c r="A25" s="607" t="s">
        <v>52</v>
      </c>
      <c r="B25" s="685"/>
      <c r="C25" s="169">
        <f>+'Tab.1 valore finanziario D.O.'!I22</f>
        <v>38402.58</v>
      </c>
      <c r="D25" s="468"/>
      <c r="E25" s="468"/>
      <c r="F25" s="474">
        <f>+ROUND((C25*(D25+E25)),2)</f>
        <v>0</v>
      </c>
      <c r="G25" s="699"/>
    </row>
    <row r="26" spans="1:11" ht="18.75" x14ac:dyDescent="0.2">
      <c r="A26" s="646" t="s">
        <v>47</v>
      </c>
      <c r="B26" s="686"/>
      <c r="C26" s="169">
        <f>+'Tab.1 valore finanziario D.O.'!I23</f>
        <v>31621.119999999999</v>
      </c>
      <c r="D26" s="468"/>
      <c r="E26" s="468"/>
      <c r="F26" s="474">
        <f>+ROUND((C26*(D26+E26)),2)</f>
        <v>0</v>
      </c>
      <c r="G26" s="699"/>
    </row>
    <row r="27" spans="1:11" ht="18.75" x14ac:dyDescent="0.2">
      <c r="A27" s="613" t="s">
        <v>46</v>
      </c>
      <c r="B27" s="678"/>
      <c r="C27" s="169">
        <f>+'Tab.1 valore finanziario D.O.'!I24</f>
        <v>30051.47</v>
      </c>
      <c r="D27" s="471"/>
      <c r="E27" s="471"/>
      <c r="F27" s="476">
        <f>+ROUND((C27*(D27+E27)),2)</f>
        <v>0</v>
      </c>
      <c r="G27" s="699"/>
    </row>
    <row r="28" spans="1:11" ht="18" x14ac:dyDescent="0.25">
      <c r="A28" s="683" t="s">
        <v>14</v>
      </c>
      <c r="B28" s="684"/>
      <c r="C28" s="472"/>
      <c r="D28" s="473">
        <f>+SUM(D10:D27)</f>
        <v>0</v>
      </c>
      <c r="E28" s="473">
        <f>+SUM(E10:E27)</f>
        <v>0</v>
      </c>
      <c r="F28" s="477">
        <f>+SUM(F10:F27)</f>
        <v>0</v>
      </c>
      <c r="G28" s="699"/>
    </row>
  </sheetData>
  <mergeCells count="26">
    <mergeCell ref="I5:K11"/>
    <mergeCell ref="A1:C1"/>
    <mergeCell ref="D1:G1"/>
    <mergeCell ref="A2:C2"/>
    <mergeCell ref="D2:G3"/>
    <mergeCell ref="A3:C3"/>
    <mergeCell ref="A5:G5"/>
    <mergeCell ref="A6:A11"/>
    <mergeCell ref="B6:B9"/>
    <mergeCell ref="C6:C9"/>
    <mergeCell ref="D6:D9"/>
    <mergeCell ref="E6:E9"/>
    <mergeCell ref="F6:F9"/>
    <mergeCell ref="G6:G8"/>
    <mergeCell ref="G9:G28"/>
    <mergeCell ref="A13:A18"/>
    <mergeCell ref="A27:B27"/>
    <mergeCell ref="D20:D23"/>
    <mergeCell ref="E20:E23"/>
    <mergeCell ref="F20:F23"/>
    <mergeCell ref="A28:B28"/>
    <mergeCell ref="A24:B24"/>
    <mergeCell ref="A25:B25"/>
    <mergeCell ref="A26:B26"/>
    <mergeCell ref="A20:B23"/>
    <mergeCell ref="C20:C23"/>
  </mergeCells>
  <pageMargins left="0.7" right="0.7" top="0.75" bottom="0.75" header="0.3" footer="0.3"/>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9105-19F6-42DF-AAD4-2C3837A1E943}">
  <sheetPr>
    <tabColor theme="3"/>
  </sheetPr>
  <dimension ref="A1:L20"/>
  <sheetViews>
    <sheetView showGridLines="0" topLeftCell="A10" workbookViewId="0">
      <selection activeCell="E12" sqref="E12:G12"/>
    </sheetView>
  </sheetViews>
  <sheetFormatPr defaultRowHeight="12.75" x14ac:dyDescent="0.2"/>
  <cols>
    <col min="1" max="2" width="9.28515625" style="13"/>
    <col min="3" max="3" width="9.28515625" style="13" customWidth="1"/>
    <col min="4" max="4" width="4.5703125" style="13" customWidth="1"/>
    <col min="5" max="5" width="10.28515625" style="13" customWidth="1"/>
    <col min="6" max="6" width="8.28515625" style="13" customWidth="1"/>
    <col min="7" max="7" width="6.42578125" style="13" customWidth="1"/>
    <col min="8" max="259" width="9.28515625" style="13"/>
    <col min="260" max="260" width="4.5703125" style="13" customWidth="1"/>
    <col min="261" max="261" width="10.28515625" style="13" customWidth="1"/>
    <col min="262" max="262" width="8.28515625" style="13" customWidth="1"/>
    <col min="263" max="263" width="6.42578125" style="13" customWidth="1"/>
    <col min="264" max="515" width="9.28515625" style="13"/>
    <col min="516" max="516" width="4.5703125" style="13" customWidth="1"/>
    <col min="517" max="517" width="10.28515625" style="13" customWidth="1"/>
    <col min="518" max="518" width="8.28515625" style="13" customWidth="1"/>
    <col min="519" max="519" width="6.42578125" style="13" customWidth="1"/>
    <col min="520" max="771" width="9.28515625" style="13"/>
    <col min="772" max="772" width="4.5703125" style="13" customWidth="1"/>
    <col min="773" max="773" width="10.28515625" style="13" customWidth="1"/>
    <col min="774" max="774" width="8.28515625" style="13" customWidth="1"/>
    <col min="775" max="775" width="6.42578125" style="13" customWidth="1"/>
    <col min="776" max="1027" width="9.28515625" style="13"/>
    <col min="1028" max="1028" width="4.5703125" style="13" customWidth="1"/>
    <col min="1029" max="1029" width="10.28515625" style="13" customWidth="1"/>
    <col min="1030" max="1030" width="8.28515625" style="13" customWidth="1"/>
    <col min="1031" max="1031" width="6.42578125" style="13" customWidth="1"/>
    <col min="1032" max="1283" width="9.28515625" style="13"/>
    <col min="1284" max="1284" width="4.5703125" style="13" customWidth="1"/>
    <col min="1285" max="1285" width="10.28515625" style="13" customWidth="1"/>
    <col min="1286" max="1286" width="8.28515625" style="13" customWidth="1"/>
    <col min="1287" max="1287" width="6.42578125" style="13" customWidth="1"/>
    <col min="1288" max="1539" width="9.28515625" style="13"/>
    <col min="1540" max="1540" width="4.5703125" style="13" customWidth="1"/>
    <col min="1541" max="1541" width="10.28515625" style="13" customWidth="1"/>
    <col min="1542" max="1542" width="8.28515625" style="13" customWidth="1"/>
    <col min="1543" max="1543" width="6.42578125" style="13" customWidth="1"/>
    <col min="1544" max="1795" width="9.28515625" style="13"/>
    <col min="1796" max="1796" width="4.5703125" style="13" customWidth="1"/>
    <col min="1797" max="1797" width="10.28515625" style="13" customWidth="1"/>
    <col min="1798" max="1798" width="8.28515625" style="13" customWidth="1"/>
    <col min="1799" max="1799" width="6.42578125" style="13" customWidth="1"/>
    <col min="1800" max="2051" width="9.28515625" style="13"/>
    <col min="2052" max="2052" width="4.5703125" style="13" customWidth="1"/>
    <col min="2053" max="2053" width="10.28515625" style="13" customWidth="1"/>
    <col min="2054" max="2054" width="8.28515625" style="13" customWidth="1"/>
    <col min="2055" max="2055" width="6.42578125" style="13" customWidth="1"/>
    <col min="2056" max="2307" width="9.28515625" style="13"/>
    <col min="2308" max="2308" width="4.5703125" style="13" customWidth="1"/>
    <col min="2309" max="2309" width="10.28515625" style="13" customWidth="1"/>
    <col min="2310" max="2310" width="8.28515625" style="13" customWidth="1"/>
    <col min="2311" max="2311" width="6.42578125" style="13" customWidth="1"/>
    <col min="2312" max="2563" width="9.28515625" style="13"/>
    <col min="2564" max="2564" width="4.5703125" style="13" customWidth="1"/>
    <col min="2565" max="2565" width="10.28515625" style="13" customWidth="1"/>
    <col min="2566" max="2566" width="8.28515625" style="13" customWidth="1"/>
    <col min="2567" max="2567" width="6.42578125" style="13" customWidth="1"/>
    <col min="2568" max="2819" width="9.28515625" style="13"/>
    <col min="2820" max="2820" width="4.5703125" style="13" customWidth="1"/>
    <col min="2821" max="2821" width="10.28515625" style="13" customWidth="1"/>
    <col min="2822" max="2822" width="8.28515625" style="13" customWidth="1"/>
    <col min="2823" max="2823" width="6.42578125" style="13" customWidth="1"/>
    <col min="2824" max="3075" width="9.28515625" style="13"/>
    <col min="3076" max="3076" width="4.5703125" style="13" customWidth="1"/>
    <col min="3077" max="3077" width="10.28515625" style="13" customWidth="1"/>
    <col min="3078" max="3078" width="8.28515625" style="13" customWidth="1"/>
    <col min="3079" max="3079" width="6.42578125" style="13" customWidth="1"/>
    <col min="3080" max="3331" width="9.28515625" style="13"/>
    <col min="3332" max="3332" width="4.5703125" style="13" customWidth="1"/>
    <col min="3333" max="3333" width="10.28515625" style="13" customWidth="1"/>
    <col min="3334" max="3334" width="8.28515625" style="13" customWidth="1"/>
    <col min="3335" max="3335" width="6.42578125" style="13" customWidth="1"/>
    <col min="3336" max="3587" width="9.28515625" style="13"/>
    <col min="3588" max="3588" width="4.5703125" style="13" customWidth="1"/>
    <col min="3589" max="3589" width="10.28515625" style="13" customWidth="1"/>
    <col min="3590" max="3590" width="8.28515625" style="13" customWidth="1"/>
    <col min="3591" max="3591" width="6.42578125" style="13" customWidth="1"/>
    <col min="3592" max="3843" width="9.28515625" style="13"/>
    <col min="3844" max="3844" width="4.5703125" style="13" customWidth="1"/>
    <col min="3845" max="3845" width="10.28515625" style="13" customWidth="1"/>
    <col min="3846" max="3846" width="8.28515625" style="13" customWidth="1"/>
    <col min="3847" max="3847" width="6.42578125" style="13" customWidth="1"/>
    <col min="3848" max="4099" width="9.28515625" style="13"/>
    <col min="4100" max="4100" width="4.5703125" style="13" customWidth="1"/>
    <col min="4101" max="4101" width="10.28515625" style="13" customWidth="1"/>
    <col min="4102" max="4102" width="8.28515625" style="13" customWidth="1"/>
    <col min="4103" max="4103" width="6.42578125" style="13" customWidth="1"/>
    <col min="4104" max="4355" width="9.28515625" style="13"/>
    <col min="4356" max="4356" width="4.5703125" style="13" customWidth="1"/>
    <col min="4357" max="4357" width="10.28515625" style="13" customWidth="1"/>
    <col min="4358" max="4358" width="8.28515625" style="13" customWidth="1"/>
    <col min="4359" max="4359" width="6.42578125" style="13" customWidth="1"/>
    <col min="4360" max="4611" width="9.28515625" style="13"/>
    <col min="4612" max="4612" width="4.5703125" style="13" customWidth="1"/>
    <col min="4613" max="4613" width="10.28515625" style="13" customWidth="1"/>
    <col min="4614" max="4614" width="8.28515625" style="13" customWidth="1"/>
    <col min="4615" max="4615" width="6.42578125" style="13" customWidth="1"/>
    <col min="4616" max="4867" width="9.28515625" style="13"/>
    <col min="4868" max="4868" width="4.5703125" style="13" customWidth="1"/>
    <col min="4869" max="4869" width="10.28515625" style="13" customWidth="1"/>
    <col min="4870" max="4870" width="8.28515625" style="13" customWidth="1"/>
    <col min="4871" max="4871" width="6.42578125" style="13" customWidth="1"/>
    <col min="4872" max="5123" width="9.28515625" style="13"/>
    <col min="5124" max="5124" width="4.5703125" style="13" customWidth="1"/>
    <col min="5125" max="5125" width="10.28515625" style="13" customWidth="1"/>
    <col min="5126" max="5126" width="8.28515625" style="13" customWidth="1"/>
    <col min="5127" max="5127" width="6.42578125" style="13" customWidth="1"/>
    <col min="5128" max="5379" width="9.28515625" style="13"/>
    <col min="5380" max="5380" width="4.5703125" style="13" customWidth="1"/>
    <col min="5381" max="5381" width="10.28515625" style="13" customWidth="1"/>
    <col min="5382" max="5382" width="8.28515625" style="13" customWidth="1"/>
    <col min="5383" max="5383" width="6.42578125" style="13" customWidth="1"/>
    <col min="5384" max="5635" width="9.28515625" style="13"/>
    <col min="5636" max="5636" width="4.5703125" style="13" customWidth="1"/>
    <col min="5637" max="5637" width="10.28515625" style="13" customWidth="1"/>
    <col min="5638" max="5638" width="8.28515625" style="13" customWidth="1"/>
    <col min="5639" max="5639" width="6.42578125" style="13" customWidth="1"/>
    <col min="5640" max="5891" width="9.28515625" style="13"/>
    <col min="5892" max="5892" width="4.5703125" style="13" customWidth="1"/>
    <col min="5893" max="5893" width="10.28515625" style="13" customWidth="1"/>
    <col min="5894" max="5894" width="8.28515625" style="13" customWidth="1"/>
    <col min="5895" max="5895" width="6.42578125" style="13" customWidth="1"/>
    <col min="5896" max="6147" width="9.28515625" style="13"/>
    <col min="6148" max="6148" width="4.5703125" style="13" customWidth="1"/>
    <col min="6149" max="6149" width="10.28515625" style="13" customWidth="1"/>
    <col min="6150" max="6150" width="8.28515625" style="13" customWidth="1"/>
    <col min="6151" max="6151" width="6.42578125" style="13" customWidth="1"/>
    <col min="6152" max="6403" width="9.28515625" style="13"/>
    <col min="6404" max="6404" width="4.5703125" style="13" customWidth="1"/>
    <col min="6405" max="6405" width="10.28515625" style="13" customWidth="1"/>
    <col min="6406" max="6406" width="8.28515625" style="13" customWidth="1"/>
    <col min="6407" max="6407" width="6.42578125" style="13" customWidth="1"/>
    <col min="6408" max="6659" width="9.28515625" style="13"/>
    <col min="6660" max="6660" width="4.5703125" style="13" customWidth="1"/>
    <col min="6661" max="6661" width="10.28515625" style="13" customWidth="1"/>
    <col min="6662" max="6662" width="8.28515625" style="13" customWidth="1"/>
    <col min="6663" max="6663" width="6.42578125" style="13" customWidth="1"/>
    <col min="6664" max="6915" width="9.28515625" style="13"/>
    <col min="6916" max="6916" width="4.5703125" style="13" customWidth="1"/>
    <col min="6917" max="6917" width="10.28515625" style="13" customWidth="1"/>
    <col min="6918" max="6918" width="8.28515625" style="13" customWidth="1"/>
    <col min="6919" max="6919" width="6.42578125" style="13" customWidth="1"/>
    <col min="6920" max="7171" width="9.28515625" style="13"/>
    <col min="7172" max="7172" width="4.5703125" style="13" customWidth="1"/>
    <col min="7173" max="7173" width="10.28515625" style="13" customWidth="1"/>
    <col min="7174" max="7174" width="8.28515625" style="13" customWidth="1"/>
    <col min="7175" max="7175" width="6.42578125" style="13" customWidth="1"/>
    <col min="7176" max="7427" width="9.28515625" style="13"/>
    <col min="7428" max="7428" width="4.5703125" style="13" customWidth="1"/>
    <col min="7429" max="7429" width="10.28515625" style="13" customWidth="1"/>
    <col min="7430" max="7430" width="8.28515625" style="13" customWidth="1"/>
    <col min="7431" max="7431" width="6.42578125" style="13" customWidth="1"/>
    <col min="7432" max="7683" width="9.28515625" style="13"/>
    <col min="7684" max="7684" width="4.5703125" style="13" customWidth="1"/>
    <col min="7685" max="7685" width="10.28515625" style="13" customWidth="1"/>
    <col min="7686" max="7686" width="8.28515625" style="13" customWidth="1"/>
    <col min="7687" max="7687" width="6.42578125" style="13" customWidth="1"/>
    <col min="7688" max="7939" width="9.28515625" style="13"/>
    <col min="7940" max="7940" width="4.5703125" style="13" customWidth="1"/>
    <col min="7941" max="7941" width="10.28515625" style="13" customWidth="1"/>
    <col min="7942" max="7942" width="8.28515625" style="13" customWidth="1"/>
    <col min="7943" max="7943" width="6.42578125" style="13" customWidth="1"/>
    <col min="7944" max="8195" width="9.28515625" style="13"/>
    <col min="8196" max="8196" width="4.5703125" style="13" customWidth="1"/>
    <col min="8197" max="8197" width="10.28515625" style="13" customWidth="1"/>
    <col min="8198" max="8198" width="8.28515625" style="13" customWidth="1"/>
    <col min="8199" max="8199" width="6.42578125" style="13" customWidth="1"/>
    <col min="8200" max="8451" width="9.28515625" style="13"/>
    <col min="8452" max="8452" width="4.5703125" style="13" customWidth="1"/>
    <col min="8453" max="8453" width="10.28515625" style="13" customWidth="1"/>
    <col min="8454" max="8454" width="8.28515625" style="13" customWidth="1"/>
    <col min="8455" max="8455" width="6.42578125" style="13" customWidth="1"/>
    <col min="8456" max="8707" width="9.28515625" style="13"/>
    <col min="8708" max="8708" width="4.5703125" style="13" customWidth="1"/>
    <col min="8709" max="8709" width="10.28515625" style="13" customWidth="1"/>
    <col min="8710" max="8710" width="8.28515625" style="13" customWidth="1"/>
    <col min="8711" max="8711" width="6.42578125" style="13" customWidth="1"/>
    <col min="8712" max="8963" width="9.28515625" style="13"/>
    <col min="8964" max="8964" width="4.5703125" style="13" customWidth="1"/>
    <col min="8965" max="8965" width="10.28515625" style="13" customWidth="1"/>
    <col min="8966" max="8966" width="8.28515625" style="13" customWidth="1"/>
    <col min="8967" max="8967" width="6.42578125" style="13" customWidth="1"/>
    <col min="8968" max="9219" width="9.28515625" style="13"/>
    <col min="9220" max="9220" width="4.5703125" style="13" customWidth="1"/>
    <col min="9221" max="9221" width="10.28515625" style="13" customWidth="1"/>
    <col min="9222" max="9222" width="8.28515625" style="13" customWidth="1"/>
    <col min="9223" max="9223" width="6.42578125" style="13" customWidth="1"/>
    <col min="9224" max="9475" width="9.28515625" style="13"/>
    <col min="9476" max="9476" width="4.5703125" style="13" customWidth="1"/>
    <col min="9477" max="9477" width="10.28515625" style="13" customWidth="1"/>
    <col min="9478" max="9478" width="8.28515625" style="13" customWidth="1"/>
    <col min="9479" max="9479" width="6.42578125" style="13" customWidth="1"/>
    <col min="9480" max="9731" width="9.28515625" style="13"/>
    <col min="9732" max="9732" width="4.5703125" style="13" customWidth="1"/>
    <col min="9733" max="9733" width="10.28515625" style="13" customWidth="1"/>
    <col min="9734" max="9734" width="8.28515625" style="13" customWidth="1"/>
    <col min="9735" max="9735" width="6.42578125" style="13" customWidth="1"/>
    <col min="9736" max="9987" width="9.28515625" style="13"/>
    <col min="9988" max="9988" width="4.5703125" style="13" customWidth="1"/>
    <col min="9989" max="9989" width="10.28515625" style="13" customWidth="1"/>
    <col min="9990" max="9990" width="8.28515625" style="13" customWidth="1"/>
    <col min="9991" max="9991" width="6.42578125" style="13" customWidth="1"/>
    <col min="9992" max="10243" width="9.28515625" style="13"/>
    <col min="10244" max="10244" width="4.5703125" style="13" customWidth="1"/>
    <col min="10245" max="10245" width="10.28515625" style="13" customWidth="1"/>
    <col min="10246" max="10246" width="8.28515625" style="13" customWidth="1"/>
    <col min="10247" max="10247" width="6.42578125" style="13" customWidth="1"/>
    <col min="10248" max="10499" width="9.28515625" style="13"/>
    <col min="10500" max="10500" width="4.5703125" style="13" customWidth="1"/>
    <col min="10501" max="10501" width="10.28515625" style="13" customWidth="1"/>
    <col min="10502" max="10502" width="8.28515625" style="13" customWidth="1"/>
    <col min="10503" max="10503" width="6.42578125" style="13" customWidth="1"/>
    <col min="10504" max="10755" width="9.28515625" style="13"/>
    <col min="10756" max="10756" width="4.5703125" style="13" customWidth="1"/>
    <col min="10757" max="10757" width="10.28515625" style="13" customWidth="1"/>
    <col min="10758" max="10758" width="8.28515625" style="13" customWidth="1"/>
    <col min="10759" max="10759" width="6.42578125" style="13" customWidth="1"/>
    <col min="10760" max="11011" width="9.28515625" style="13"/>
    <col min="11012" max="11012" width="4.5703125" style="13" customWidth="1"/>
    <col min="11013" max="11013" width="10.28515625" style="13" customWidth="1"/>
    <col min="11014" max="11014" width="8.28515625" style="13" customWidth="1"/>
    <col min="11015" max="11015" width="6.42578125" style="13" customWidth="1"/>
    <col min="11016" max="11267" width="9.28515625" style="13"/>
    <col min="11268" max="11268" width="4.5703125" style="13" customWidth="1"/>
    <col min="11269" max="11269" width="10.28515625" style="13" customWidth="1"/>
    <col min="11270" max="11270" width="8.28515625" style="13" customWidth="1"/>
    <col min="11271" max="11271" width="6.42578125" style="13" customWidth="1"/>
    <col min="11272" max="11523" width="9.28515625" style="13"/>
    <col min="11524" max="11524" width="4.5703125" style="13" customWidth="1"/>
    <col min="11525" max="11525" width="10.28515625" style="13" customWidth="1"/>
    <col min="11526" max="11526" width="8.28515625" style="13" customWidth="1"/>
    <col min="11527" max="11527" width="6.42578125" style="13" customWidth="1"/>
    <col min="11528" max="11779" width="9.28515625" style="13"/>
    <col min="11780" max="11780" width="4.5703125" style="13" customWidth="1"/>
    <col min="11781" max="11781" width="10.28515625" style="13" customWidth="1"/>
    <col min="11782" max="11782" width="8.28515625" style="13" customWidth="1"/>
    <col min="11783" max="11783" width="6.42578125" style="13" customWidth="1"/>
    <col min="11784" max="12035" width="9.28515625" style="13"/>
    <col min="12036" max="12036" width="4.5703125" style="13" customWidth="1"/>
    <col min="12037" max="12037" width="10.28515625" style="13" customWidth="1"/>
    <col min="12038" max="12038" width="8.28515625" style="13" customWidth="1"/>
    <col min="12039" max="12039" width="6.42578125" style="13" customWidth="1"/>
    <col min="12040" max="12291" width="9.28515625" style="13"/>
    <col min="12292" max="12292" width="4.5703125" style="13" customWidth="1"/>
    <col min="12293" max="12293" width="10.28515625" style="13" customWidth="1"/>
    <col min="12294" max="12294" width="8.28515625" style="13" customWidth="1"/>
    <col min="12295" max="12295" width="6.42578125" style="13" customWidth="1"/>
    <col min="12296" max="12547" width="9.28515625" style="13"/>
    <col min="12548" max="12548" width="4.5703125" style="13" customWidth="1"/>
    <col min="12549" max="12549" width="10.28515625" style="13" customWidth="1"/>
    <col min="12550" max="12550" width="8.28515625" style="13" customWidth="1"/>
    <col min="12551" max="12551" width="6.42578125" style="13" customWidth="1"/>
    <col min="12552" max="12803" width="9.28515625" style="13"/>
    <col min="12804" max="12804" width="4.5703125" style="13" customWidth="1"/>
    <col min="12805" max="12805" width="10.28515625" style="13" customWidth="1"/>
    <col min="12806" max="12806" width="8.28515625" style="13" customWidth="1"/>
    <col min="12807" max="12807" width="6.42578125" style="13" customWidth="1"/>
    <col min="12808" max="13059" width="9.28515625" style="13"/>
    <col min="13060" max="13060" width="4.5703125" style="13" customWidth="1"/>
    <col min="13061" max="13061" width="10.28515625" style="13" customWidth="1"/>
    <col min="13062" max="13062" width="8.28515625" style="13" customWidth="1"/>
    <col min="13063" max="13063" width="6.42578125" style="13" customWidth="1"/>
    <col min="13064" max="13315" width="9.28515625" style="13"/>
    <col min="13316" max="13316" width="4.5703125" style="13" customWidth="1"/>
    <col min="13317" max="13317" width="10.28515625" style="13" customWidth="1"/>
    <col min="13318" max="13318" width="8.28515625" style="13" customWidth="1"/>
    <col min="13319" max="13319" width="6.42578125" style="13" customWidth="1"/>
    <col min="13320" max="13571" width="9.28515625" style="13"/>
    <col min="13572" max="13572" width="4.5703125" style="13" customWidth="1"/>
    <col min="13573" max="13573" width="10.28515625" style="13" customWidth="1"/>
    <col min="13574" max="13574" width="8.28515625" style="13" customWidth="1"/>
    <col min="13575" max="13575" width="6.42578125" style="13" customWidth="1"/>
    <col min="13576" max="13827" width="9.28515625" style="13"/>
    <col min="13828" max="13828" width="4.5703125" style="13" customWidth="1"/>
    <col min="13829" max="13829" width="10.28515625" style="13" customWidth="1"/>
    <col min="13830" max="13830" width="8.28515625" style="13" customWidth="1"/>
    <col min="13831" max="13831" width="6.42578125" style="13" customWidth="1"/>
    <col min="13832" max="14083" width="9.28515625" style="13"/>
    <col min="14084" max="14084" width="4.5703125" style="13" customWidth="1"/>
    <col min="14085" max="14085" width="10.28515625" style="13" customWidth="1"/>
    <col min="14086" max="14086" width="8.28515625" style="13" customWidth="1"/>
    <col min="14087" max="14087" width="6.42578125" style="13" customWidth="1"/>
    <col min="14088" max="14339" width="9.28515625" style="13"/>
    <col min="14340" max="14340" width="4.5703125" style="13" customWidth="1"/>
    <col min="14341" max="14341" width="10.28515625" style="13" customWidth="1"/>
    <col min="14342" max="14342" width="8.28515625" style="13" customWidth="1"/>
    <col min="14343" max="14343" width="6.42578125" style="13" customWidth="1"/>
    <col min="14344" max="14595" width="9.28515625" style="13"/>
    <col min="14596" max="14596" width="4.5703125" style="13" customWidth="1"/>
    <col min="14597" max="14597" width="10.28515625" style="13" customWidth="1"/>
    <col min="14598" max="14598" width="8.28515625" style="13" customWidth="1"/>
    <col min="14599" max="14599" width="6.42578125" style="13" customWidth="1"/>
    <col min="14600" max="14851" width="9.28515625" style="13"/>
    <col min="14852" max="14852" width="4.5703125" style="13" customWidth="1"/>
    <col min="14853" max="14853" width="10.28515625" style="13" customWidth="1"/>
    <col min="14854" max="14854" width="8.28515625" style="13" customWidth="1"/>
    <col min="14855" max="14855" width="6.42578125" style="13" customWidth="1"/>
    <col min="14856" max="15107" width="9.28515625" style="13"/>
    <col min="15108" max="15108" width="4.5703125" style="13" customWidth="1"/>
    <col min="15109" max="15109" width="10.28515625" style="13" customWidth="1"/>
    <col min="15110" max="15110" width="8.28515625" style="13" customWidth="1"/>
    <col min="15111" max="15111" width="6.42578125" style="13" customWidth="1"/>
    <col min="15112" max="15363" width="9.28515625" style="13"/>
    <col min="15364" max="15364" width="4.5703125" style="13" customWidth="1"/>
    <col min="15365" max="15365" width="10.28515625" style="13" customWidth="1"/>
    <col min="15366" max="15366" width="8.28515625" style="13" customWidth="1"/>
    <col min="15367" max="15367" width="6.42578125" style="13" customWidth="1"/>
    <col min="15368" max="15619" width="9.28515625" style="13"/>
    <col min="15620" max="15620" width="4.5703125" style="13" customWidth="1"/>
    <col min="15621" max="15621" width="10.28515625" style="13" customWidth="1"/>
    <col min="15622" max="15622" width="8.28515625" style="13" customWidth="1"/>
    <col min="15623" max="15623" width="6.42578125" style="13" customWidth="1"/>
    <col min="15624" max="15875" width="9.28515625" style="13"/>
    <col min="15876" max="15876" width="4.5703125" style="13" customWidth="1"/>
    <col min="15877" max="15877" width="10.28515625" style="13" customWidth="1"/>
    <col min="15878" max="15878" width="8.28515625" style="13" customWidth="1"/>
    <col min="15879" max="15879" width="6.42578125" style="13" customWidth="1"/>
    <col min="15880" max="16131" width="9.28515625" style="13"/>
    <col min="16132" max="16132" width="4.5703125" style="13" customWidth="1"/>
    <col min="16133" max="16133" width="10.28515625" style="13" customWidth="1"/>
    <col min="16134" max="16134" width="8.28515625" style="13" customWidth="1"/>
    <col min="16135" max="16135" width="6.42578125" style="13" customWidth="1"/>
    <col min="16136" max="16384" width="9.28515625" style="13"/>
  </cols>
  <sheetData>
    <row r="1" spans="1:12" ht="13.5" thickBot="1" x14ac:dyDescent="0.25">
      <c r="H1" s="14"/>
    </row>
    <row r="2" spans="1:12" ht="36" customHeight="1" thickBot="1" x14ac:dyDescent="0.25">
      <c r="A2" s="700" t="s">
        <v>85</v>
      </c>
      <c r="B2" s="701"/>
      <c r="C2" s="701"/>
      <c r="D2" s="701"/>
      <c r="E2" s="701"/>
      <c r="F2" s="701"/>
      <c r="G2" s="702"/>
      <c r="H2" s="15"/>
    </row>
    <row r="3" spans="1:12" ht="13.5" customHeight="1" x14ac:dyDescent="0.2">
      <c r="A3" s="114"/>
      <c r="B3" s="115" t="s">
        <v>21</v>
      </c>
      <c r="C3" s="115"/>
      <c r="D3" s="115"/>
      <c r="E3" s="115"/>
      <c r="F3" s="115"/>
      <c r="G3" s="116"/>
    </row>
    <row r="4" spans="1:12" x14ac:dyDescent="0.2">
      <c r="A4" s="31"/>
      <c r="G4" s="32"/>
    </row>
    <row r="5" spans="1:12" ht="13.5" customHeight="1" thickBot="1" x14ac:dyDescent="0.25">
      <c r="A5" s="31"/>
      <c r="C5" s="708">
        <v>2026</v>
      </c>
      <c r="D5" s="708" t="s">
        <v>4</v>
      </c>
      <c r="G5" s="32"/>
    </row>
    <row r="6" spans="1:12" ht="13.5" thickBot="1" x14ac:dyDescent="0.25">
      <c r="A6" s="117"/>
      <c r="B6" s="118"/>
      <c r="C6" s="118"/>
      <c r="D6" s="118"/>
      <c r="E6" s="228"/>
      <c r="F6" s="228"/>
      <c r="G6" s="229"/>
    </row>
    <row r="7" spans="1:12" ht="65.25" customHeight="1" thickBot="1" x14ac:dyDescent="0.25">
      <c r="A7" s="703" t="s">
        <v>230</v>
      </c>
      <c r="B7" s="704"/>
      <c r="C7" s="705"/>
      <c r="D7" s="226" t="s">
        <v>22</v>
      </c>
      <c r="E7" s="706">
        <f>+'Tab. 2.1  Presenti in servizio'!M25</f>
        <v>678833.69</v>
      </c>
      <c r="F7" s="706"/>
      <c r="G7" s="707"/>
      <c r="J7" s="16"/>
      <c r="L7" s="17"/>
    </row>
    <row r="8" spans="1:12" ht="65.25" customHeight="1" thickBot="1" x14ac:dyDescent="0.25">
      <c r="A8" s="703" t="s">
        <v>231</v>
      </c>
      <c r="B8" s="704"/>
      <c r="C8" s="705"/>
      <c r="D8" s="226" t="s">
        <v>22</v>
      </c>
      <c r="E8" s="706">
        <f>+'Tab. 2.2 Comandati out'!K25</f>
        <v>0</v>
      </c>
      <c r="F8" s="706"/>
      <c r="G8" s="707"/>
    </row>
    <row r="9" spans="1:12" ht="65.25" customHeight="1" thickBot="1" x14ac:dyDescent="0.25">
      <c r="A9" s="703" t="s">
        <v>232</v>
      </c>
      <c r="B9" s="704"/>
      <c r="C9" s="705"/>
      <c r="D9" s="226" t="s">
        <v>22</v>
      </c>
      <c r="E9" s="706">
        <f>+'Tab. 4.2 Assunzioni  2026'!O31+'Tab. 4.2 Assunzioni  2026'!O32</f>
        <v>38402.58</v>
      </c>
      <c r="F9" s="706"/>
      <c r="G9" s="707"/>
    </row>
    <row r="10" spans="1:12" ht="65.25" customHeight="1" thickBot="1" x14ac:dyDescent="0.25">
      <c r="A10" s="703" t="s">
        <v>259</v>
      </c>
      <c r="B10" s="704"/>
      <c r="C10" s="705"/>
      <c r="D10" s="226" t="s">
        <v>22</v>
      </c>
      <c r="E10" s="709">
        <f>+'Tab. 4.2 Assunzioni  2026'!O33</f>
        <v>0</v>
      </c>
      <c r="F10" s="710"/>
      <c r="G10" s="711"/>
    </row>
    <row r="11" spans="1:12" ht="65.25" customHeight="1" thickBot="1" x14ac:dyDescent="0.25">
      <c r="A11" s="703" t="s">
        <v>233</v>
      </c>
      <c r="B11" s="704"/>
      <c r="C11" s="705"/>
      <c r="D11" s="226" t="s">
        <v>22</v>
      </c>
      <c r="E11" s="706">
        <f>+'Tab. 4.2 Assunzioni  2026'!O34</f>
        <v>0</v>
      </c>
      <c r="F11" s="706"/>
      <c r="G11" s="707"/>
    </row>
    <row r="12" spans="1:12" s="227" customFormat="1" ht="65.25" customHeight="1" thickBot="1" x14ac:dyDescent="0.3">
      <c r="A12" s="703" t="s">
        <v>234</v>
      </c>
      <c r="B12" s="704"/>
      <c r="C12" s="705"/>
      <c r="D12" s="226" t="s">
        <v>22</v>
      </c>
      <c r="E12" s="706">
        <f>+'Tab. 4.2 Assunzioni  2026'!O35</f>
        <v>0</v>
      </c>
      <c r="F12" s="706"/>
      <c r="G12" s="707"/>
    </row>
    <row r="13" spans="1:12" ht="28.5" customHeight="1" thickBot="1" x14ac:dyDescent="0.25">
      <c r="A13" s="700" t="s">
        <v>14</v>
      </c>
      <c r="B13" s="701"/>
      <c r="C13" s="702"/>
      <c r="D13" s="295"/>
      <c r="E13" s="715">
        <f>+E7+E8+E9+E11+E12+E10</f>
        <v>717236.2699999999</v>
      </c>
      <c r="F13" s="706"/>
      <c r="G13" s="707"/>
    </row>
    <row r="14" spans="1:12" ht="45" customHeight="1" thickBot="1" x14ac:dyDescent="0.4">
      <c r="A14" s="18"/>
      <c r="B14" s="18"/>
      <c r="C14" s="18"/>
      <c r="D14" s="19"/>
      <c r="E14" s="716" t="s">
        <v>23</v>
      </c>
      <c r="F14" s="716"/>
      <c r="G14" s="716"/>
    </row>
    <row r="15" spans="1:12" ht="87.75" customHeight="1" thickBot="1" x14ac:dyDescent="0.25">
      <c r="A15" s="717" t="s">
        <v>235</v>
      </c>
      <c r="B15" s="718"/>
      <c r="C15" s="719"/>
      <c r="D15" s="301"/>
      <c r="E15" s="720">
        <f>+'Tab.1 valore finanziario D.O.'!K25</f>
        <v>801013.58000000007</v>
      </c>
      <c r="F15" s="721"/>
      <c r="G15" s="722"/>
    </row>
    <row r="16" spans="1:12" ht="23.25" customHeight="1" thickBot="1" x14ac:dyDescent="0.25">
      <c r="A16" s="20"/>
      <c r="B16" s="20"/>
      <c r="C16" s="20"/>
      <c r="D16" s="20"/>
      <c r="E16" s="20"/>
      <c r="F16" s="20"/>
      <c r="G16" s="20"/>
    </row>
    <row r="17" spans="1:9" ht="54.75" customHeight="1" thickBot="1" x14ac:dyDescent="0.25">
      <c r="B17" s="726" t="s">
        <v>236</v>
      </c>
      <c r="C17" s="727"/>
      <c r="D17" s="727"/>
      <c r="E17" s="727"/>
      <c r="F17" s="727"/>
      <c r="G17" s="727"/>
      <c r="H17" s="728"/>
    </row>
    <row r="18" spans="1:9" ht="13.5" thickBot="1" x14ac:dyDescent="0.25">
      <c r="A18" s="723" t="s">
        <v>48</v>
      </c>
      <c r="B18" s="724"/>
      <c r="C18" s="724"/>
      <c r="D18" s="724"/>
      <c r="E18" s="724"/>
      <c r="F18" s="724"/>
      <c r="G18" s="724"/>
      <c r="H18" s="724"/>
      <c r="I18" s="725"/>
    </row>
    <row r="19" spans="1:9" x14ac:dyDescent="0.2">
      <c r="A19" s="31" t="s">
        <v>59</v>
      </c>
      <c r="I19" s="32"/>
    </row>
    <row r="20" spans="1:9" ht="42.75" customHeight="1" thickBot="1" x14ac:dyDescent="0.25">
      <c r="A20" s="712" t="s">
        <v>60</v>
      </c>
      <c r="B20" s="713"/>
      <c r="C20" s="713"/>
      <c r="D20" s="713"/>
      <c r="E20" s="713"/>
      <c r="F20" s="713"/>
      <c r="G20" s="713"/>
      <c r="H20" s="713"/>
      <c r="I20" s="714"/>
    </row>
  </sheetData>
  <mergeCells count="22">
    <mergeCell ref="A20:I20"/>
    <mergeCell ref="A12:C12"/>
    <mergeCell ref="E12:G12"/>
    <mergeCell ref="A13:C13"/>
    <mergeCell ref="E13:G13"/>
    <mergeCell ref="E14:G14"/>
    <mergeCell ref="A15:C15"/>
    <mergeCell ref="E15:G15"/>
    <mergeCell ref="A18:I18"/>
    <mergeCell ref="B17:H17"/>
    <mergeCell ref="A2:G2"/>
    <mergeCell ref="A9:C9"/>
    <mergeCell ref="E9:G9"/>
    <mergeCell ref="A11:C11"/>
    <mergeCell ref="E11:G11"/>
    <mergeCell ref="C5:D5"/>
    <mergeCell ref="A7:C7"/>
    <mergeCell ref="E7:G7"/>
    <mergeCell ref="A8:C8"/>
    <mergeCell ref="E8:G8"/>
    <mergeCell ref="A10:C10"/>
    <mergeCell ref="E10:G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8233-237E-4ABF-BB5F-811E816F1ACA}">
  <sheetPr>
    <tabColor theme="4"/>
    <pageSetUpPr fitToPage="1"/>
  </sheetPr>
  <dimension ref="A1:N72"/>
  <sheetViews>
    <sheetView showGridLines="0" tabSelected="1" topLeftCell="A24" zoomScale="70" zoomScaleNormal="70" workbookViewId="0">
      <selection activeCell="D51" sqref="D51"/>
    </sheetView>
  </sheetViews>
  <sheetFormatPr defaultRowHeight="15" x14ac:dyDescent="0.25"/>
  <cols>
    <col min="1" max="2" width="3.7109375" customWidth="1"/>
    <col min="3" max="3" width="36.7109375" customWidth="1"/>
    <col min="4" max="5" width="29.7109375" customWidth="1"/>
    <col min="6" max="6" width="17" customWidth="1"/>
    <col min="7" max="7" width="3.5703125" customWidth="1"/>
    <col min="8" max="15" width="20.7109375" customWidth="1"/>
    <col min="16" max="18" width="12.7109375" customWidth="1"/>
    <col min="19" max="19" width="22.7109375" customWidth="1"/>
    <col min="20" max="21" width="3.7109375" customWidth="1"/>
  </cols>
  <sheetData>
    <row r="1" spans="1:14" s="4" customFormat="1" ht="33.75" customHeight="1" x14ac:dyDescent="0.25">
      <c r="A1" s="500" t="s">
        <v>49</v>
      </c>
      <c r="B1" s="501"/>
      <c r="C1" s="501"/>
      <c r="D1" s="502" t="s">
        <v>1</v>
      </c>
      <c r="E1" s="503"/>
      <c r="F1" s="503"/>
      <c r="G1" s="504"/>
      <c r="M1" s="24"/>
      <c r="N1" s="24"/>
    </row>
    <row r="2" spans="1:14" s="4" customFormat="1" ht="33.75" customHeight="1" x14ac:dyDescent="0.25">
      <c r="A2" s="505" t="s">
        <v>50</v>
      </c>
      <c r="B2" s="506"/>
      <c r="C2" s="506"/>
      <c r="D2" s="507"/>
      <c r="E2" s="508"/>
      <c r="F2" s="508"/>
      <c r="G2" s="509"/>
      <c r="K2" s="24"/>
      <c r="L2" s="24"/>
    </row>
    <row r="3" spans="1:14" s="4" customFormat="1" ht="33.75" customHeight="1" thickBot="1" x14ac:dyDescent="0.3">
      <c r="A3" s="513" t="s">
        <v>51</v>
      </c>
      <c r="B3" s="514"/>
      <c r="C3" s="514"/>
      <c r="D3" s="510"/>
      <c r="E3" s="511"/>
      <c r="F3" s="511"/>
      <c r="G3" s="512"/>
      <c r="K3" s="24"/>
      <c r="L3" s="24"/>
    </row>
    <row r="5" spans="1:14" ht="36" customHeight="1" thickBot="1" x14ac:dyDescent="0.3">
      <c r="B5" s="499" t="s">
        <v>241</v>
      </c>
      <c r="C5" s="499"/>
      <c r="D5" s="499"/>
      <c r="E5" s="499"/>
      <c r="F5" s="499"/>
      <c r="G5" s="499"/>
    </row>
    <row r="6" spans="1:14" ht="15.75" customHeight="1" thickBot="1" x14ac:dyDescent="0.3">
      <c r="B6" s="304"/>
      <c r="C6" s="305"/>
      <c r="D6" s="305"/>
      <c r="E6" s="305"/>
      <c r="F6" s="305"/>
      <c r="G6" s="306"/>
    </row>
    <row r="7" spans="1:14" ht="18" customHeight="1" x14ac:dyDescent="0.25">
      <c r="B7" s="307"/>
      <c r="C7" s="496" t="s">
        <v>146</v>
      </c>
      <c r="D7" s="496" t="s">
        <v>147</v>
      </c>
      <c r="E7" s="496" t="s">
        <v>148</v>
      </c>
      <c r="F7" s="497" t="s">
        <v>149</v>
      </c>
      <c r="G7" s="308"/>
    </row>
    <row r="8" spans="1:14" ht="16.5" customHeight="1" x14ac:dyDescent="0.25">
      <c r="B8" s="307"/>
      <c r="C8" s="496"/>
      <c r="D8" s="496"/>
      <c r="E8" s="496"/>
      <c r="F8" s="498"/>
      <c r="G8" s="308"/>
    </row>
    <row r="9" spans="1:14" ht="8.25" customHeight="1" x14ac:dyDescent="0.25">
      <c r="B9" s="307"/>
      <c r="C9" s="309"/>
      <c r="D9" s="309"/>
      <c r="E9" s="309"/>
      <c r="F9" s="309"/>
      <c r="G9" s="308"/>
    </row>
    <row r="10" spans="1:14" ht="21" customHeight="1" x14ac:dyDescent="0.25">
      <c r="B10" s="307"/>
      <c r="C10" s="481" t="s">
        <v>150</v>
      </c>
      <c r="D10" s="310"/>
      <c r="E10" s="310"/>
      <c r="F10" s="311"/>
      <c r="G10" s="308"/>
    </row>
    <row r="11" spans="1:14" ht="21" customHeight="1" x14ac:dyDescent="0.25">
      <c r="B11" s="307"/>
      <c r="C11" s="482"/>
      <c r="D11" s="310"/>
      <c r="E11" s="310"/>
      <c r="F11" s="311"/>
      <c r="G11" s="308"/>
    </row>
    <row r="12" spans="1:14" ht="21" customHeight="1" x14ac:dyDescent="0.25">
      <c r="B12" s="307"/>
      <c r="C12" s="482"/>
      <c r="D12" s="310"/>
      <c r="E12" s="310"/>
      <c r="F12" s="311"/>
      <c r="G12" s="308"/>
    </row>
    <row r="13" spans="1:14" ht="21" customHeight="1" x14ac:dyDescent="0.25">
      <c r="B13" s="307"/>
      <c r="C13" s="482"/>
      <c r="D13" s="310"/>
      <c r="E13" s="310"/>
      <c r="F13" s="311"/>
      <c r="G13" s="308"/>
      <c r="H13" s="312"/>
    </row>
    <row r="14" spans="1:14" ht="21" customHeight="1" x14ac:dyDescent="0.25">
      <c r="B14" s="307"/>
      <c r="C14" s="482"/>
      <c r="D14" s="310"/>
      <c r="E14" s="310"/>
      <c r="F14" s="311"/>
      <c r="G14" s="308"/>
    </row>
    <row r="15" spans="1:14" ht="21" customHeight="1" x14ac:dyDescent="0.25">
      <c r="B15" s="307"/>
      <c r="C15" s="483"/>
      <c r="D15" s="484" t="s">
        <v>14</v>
      </c>
      <c r="E15" s="484"/>
      <c r="F15" s="311">
        <f>SUM(F10:F14)</f>
        <v>0</v>
      </c>
      <c r="G15" s="308"/>
      <c r="J15" s="312"/>
    </row>
    <row r="16" spans="1:14" ht="8.25" customHeight="1" x14ac:dyDescent="0.25">
      <c r="B16" s="307"/>
      <c r="C16" s="309"/>
      <c r="D16" s="309"/>
      <c r="E16" s="309"/>
      <c r="F16" s="309"/>
      <c r="G16" s="308"/>
    </row>
    <row r="17" spans="2:11" ht="21" customHeight="1" x14ac:dyDescent="0.25">
      <c r="B17" s="307"/>
      <c r="C17" s="481" t="s">
        <v>151</v>
      </c>
      <c r="D17" s="310"/>
      <c r="E17" s="310"/>
      <c r="F17" s="311"/>
      <c r="G17" s="308"/>
    </row>
    <row r="18" spans="2:11" ht="21" customHeight="1" x14ac:dyDescent="0.25">
      <c r="B18" s="307"/>
      <c r="C18" s="482"/>
      <c r="D18" s="310"/>
      <c r="E18" s="310"/>
      <c r="F18" s="311"/>
      <c r="G18" s="308"/>
    </row>
    <row r="19" spans="2:11" ht="21" customHeight="1" x14ac:dyDescent="0.25">
      <c r="B19" s="307"/>
      <c r="C19" s="482"/>
      <c r="D19" s="310"/>
      <c r="E19" s="310"/>
      <c r="F19" s="311"/>
      <c r="G19" s="308"/>
      <c r="K19" s="312"/>
    </row>
    <row r="20" spans="2:11" ht="21" customHeight="1" x14ac:dyDescent="0.25">
      <c r="B20" s="307"/>
      <c r="C20" s="482"/>
      <c r="D20" s="310"/>
      <c r="E20" s="310"/>
      <c r="F20" s="311"/>
      <c r="G20" s="308"/>
    </row>
    <row r="21" spans="2:11" ht="21" customHeight="1" x14ac:dyDescent="0.25">
      <c r="B21" s="307"/>
      <c r="C21" s="482"/>
      <c r="D21" s="310"/>
      <c r="E21" s="310"/>
      <c r="F21" s="311"/>
      <c r="G21" s="308"/>
    </row>
    <row r="22" spans="2:11" ht="21" customHeight="1" x14ac:dyDescent="0.25">
      <c r="B22" s="307"/>
      <c r="C22" s="483"/>
      <c r="D22" s="484" t="s">
        <v>14</v>
      </c>
      <c r="E22" s="484"/>
      <c r="F22" s="311">
        <f>SUM(F17:F21)</f>
        <v>0</v>
      </c>
      <c r="G22" s="308"/>
    </row>
    <row r="23" spans="2:11" ht="8.25" customHeight="1" x14ac:dyDescent="0.25">
      <c r="B23" s="307"/>
      <c r="C23" s="309"/>
      <c r="D23" s="309"/>
      <c r="E23" s="309"/>
      <c r="F23" s="309"/>
      <c r="G23" s="308"/>
    </row>
    <row r="24" spans="2:11" ht="47.25" x14ac:dyDescent="0.25">
      <c r="B24" s="307"/>
      <c r="C24" s="481" t="s">
        <v>278</v>
      </c>
      <c r="D24" s="310" t="s">
        <v>301</v>
      </c>
      <c r="E24" s="319" t="s">
        <v>300</v>
      </c>
      <c r="F24" s="311">
        <v>1</v>
      </c>
      <c r="G24" s="308"/>
    </row>
    <row r="25" spans="2:11" ht="16.5" customHeight="1" x14ac:dyDescent="0.25">
      <c r="B25" s="307"/>
      <c r="C25" s="482"/>
      <c r="D25" s="310"/>
      <c r="E25" s="310"/>
      <c r="F25" s="311"/>
      <c r="G25" s="308"/>
    </row>
    <row r="26" spans="2:11" ht="16.5" customHeight="1" x14ac:dyDescent="0.25">
      <c r="B26" s="307"/>
      <c r="C26" s="482"/>
      <c r="D26" s="310"/>
      <c r="E26" s="310"/>
      <c r="F26" s="311"/>
      <c r="G26" s="308"/>
    </row>
    <row r="27" spans="2:11" ht="16.5" customHeight="1" x14ac:dyDescent="0.25">
      <c r="B27" s="307"/>
      <c r="C27" s="482"/>
      <c r="D27" s="310"/>
      <c r="E27" s="310"/>
      <c r="F27" s="311"/>
      <c r="G27" s="308"/>
    </row>
    <row r="28" spans="2:11" ht="16.5" customHeight="1" x14ac:dyDescent="0.25">
      <c r="B28" s="307"/>
      <c r="C28" s="482"/>
      <c r="D28" s="310"/>
      <c r="E28" s="310"/>
      <c r="F28" s="311"/>
      <c r="G28" s="308"/>
    </row>
    <row r="29" spans="2:11" ht="16.5" customHeight="1" x14ac:dyDescent="0.25">
      <c r="B29" s="307"/>
      <c r="C29" s="483"/>
      <c r="D29" s="484" t="s">
        <v>14</v>
      </c>
      <c r="E29" s="484"/>
      <c r="F29" s="311">
        <f>SUM(F24:F28)</f>
        <v>1</v>
      </c>
      <c r="G29" s="308"/>
    </row>
    <row r="30" spans="2:11" ht="8.25" customHeight="1" x14ac:dyDescent="0.25">
      <c r="B30" s="307"/>
      <c r="C30" s="309"/>
      <c r="D30" s="309"/>
      <c r="E30" s="309"/>
      <c r="F30" s="309"/>
      <c r="G30" s="308"/>
    </row>
    <row r="31" spans="2:11" ht="8.25" customHeight="1" x14ac:dyDescent="0.25">
      <c r="B31" s="307"/>
      <c r="C31" s="309"/>
      <c r="D31" s="309"/>
      <c r="E31" s="309"/>
      <c r="F31" s="309"/>
      <c r="G31" s="308"/>
    </row>
    <row r="32" spans="2:11" ht="27.75" customHeight="1" x14ac:dyDescent="0.25">
      <c r="B32" s="307"/>
      <c r="C32" s="485" t="s">
        <v>152</v>
      </c>
      <c r="D32" s="486"/>
      <c r="E32" s="487"/>
      <c r="F32" s="311">
        <f>F22+F15+F29</f>
        <v>1</v>
      </c>
      <c r="G32" s="308"/>
    </row>
    <row r="33" spans="2:7" ht="16.5" thickBot="1" x14ac:dyDescent="0.3">
      <c r="B33" s="307"/>
      <c r="C33" s="313"/>
      <c r="D33" s="314"/>
      <c r="E33" s="315"/>
      <c r="F33" s="316"/>
      <c r="G33" s="308"/>
    </row>
    <row r="34" spans="2:7" x14ac:dyDescent="0.25">
      <c r="B34" s="307"/>
      <c r="C34" s="494" t="s">
        <v>146</v>
      </c>
      <c r="D34" s="494" t="s">
        <v>147</v>
      </c>
      <c r="E34" s="496" t="s">
        <v>148</v>
      </c>
      <c r="F34" s="492" t="s">
        <v>149</v>
      </c>
      <c r="G34" s="308"/>
    </row>
    <row r="35" spans="2:7" ht="15.75" thickBot="1" x14ac:dyDescent="0.3">
      <c r="B35" s="307"/>
      <c r="C35" s="495"/>
      <c r="D35" s="496"/>
      <c r="E35" s="496"/>
      <c r="F35" s="493"/>
      <c r="G35" s="308"/>
    </row>
    <row r="36" spans="2:7" ht="8.25" customHeight="1" x14ac:dyDescent="0.25">
      <c r="B36" s="307"/>
      <c r="C36" s="309"/>
      <c r="D36" s="309"/>
      <c r="E36" s="309"/>
      <c r="F36" s="309"/>
      <c r="G36" s="308"/>
    </row>
    <row r="37" spans="2:7" ht="16.899999999999999" customHeight="1" x14ac:dyDescent="0.25">
      <c r="B37" s="307"/>
      <c r="C37" s="481" t="s">
        <v>153</v>
      </c>
      <c r="D37" s="310"/>
      <c r="E37" s="310"/>
      <c r="F37" s="311"/>
      <c r="G37" s="308"/>
    </row>
    <row r="38" spans="2:7" ht="15.75" x14ac:dyDescent="0.25">
      <c r="B38" s="307"/>
      <c r="C38" s="482"/>
      <c r="D38" s="310"/>
      <c r="E38" s="310"/>
      <c r="F38" s="311"/>
      <c r="G38" s="308"/>
    </row>
    <row r="39" spans="2:7" ht="15.75" x14ac:dyDescent="0.25">
      <c r="B39" s="307"/>
      <c r="C39" s="482"/>
      <c r="D39" s="310"/>
      <c r="E39" s="310"/>
      <c r="F39" s="311"/>
      <c r="G39" s="308"/>
    </row>
    <row r="40" spans="2:7" ht="15.75" x14ac:dyDescent="0.25">
      <c r="B40" s="307"/>
      <c r="C40" s="482"/>
      <c r="D40" s="310"/>
      <c r="E40" s="310"/>
      <c r="F40" s="311"/>
      <c r="G40" s="308"/>
    </row>
    <row r="41" spans="2:7" ht="15.75" x14ac:dyDescent="0.25">
      <c r="B41" s="307"/>
      <c r="C41" s="482"/>
      <c r="D41" s="310"/>
      <c r="E41" s="310"/>
      <c r="F41" s="311"/>
      <c r="G41" s="308"/>
    </row>
    <row r="42" spans="2:7" ht="15.75" x14ac:dyDescent="0.25">
      <c r="B42" s="307"/>
      <c r="C42" s="483"/>
      <c r="D42" s="484" t="s">
        <v>14</v>
      </c>
      <c r="E42" s="484"/>
      <c r="F42" s="311">
        <f>SUM(F37:F41)</f>
        <v>0</v>
      </c>
      <c r="G42" s="308"/>
    </row>
    <row r="43" spans="2:7" ht="8.25" customHeight="1" x14ac:dyDescent="0.25">
      <c r="B43" s="307"/>
      <c r="C43" s="309"/>
      <c r="D43" s="309"/>
      <c r="E43" s="310"/>
      <c r="F43" s="309"/>
      <c r="G43" s="308"/>
    </row>
    <row r="44" spans="2:7" ht="15.75" x14ac:dyDescent="0.25">
      <c r="B44" s="317"/>
      <c r="C44" s="481" t="s">
        <v>11</v>
      </c>
      <c r="D44" s="318"/>
      <c r="E44" s="319"/>
      <c r="F44" s="311"/>
      <c r="G44" s="320"/>
    </row>
    <row r="45" spans="2:7" ht="15.75" x14ac:dyDescent="0.25">
      <c r="B45" s="317"/>
      <c r="C45" s="482"/>
      <c r="D45" s="318"/>
      <c r="E45" s="318"/>
      <c r="F45" s="311"/>
      <c r="G45" s="320"/>
    </row>
    <row r="46" spans="2:7" ht="15.75" x14ac:dyDescent="0.25">
      <c r="B46" s="317"/>
      <c r="C46" s="482"/>
      <c r="D46" s="318"/>
      <c r="E46" s="318"/>
      <c r="F46" s="311"/>
      <c r="G46" s="320"/>
    </row>
    <row r="47" spans="2:7" ht="15.75" x14ac:dyDescent="0.25">
      <c r="B47" s="317"/>
      <c r="C47" s="482"/>
      <c r="D47" s="318"/>
      <c r="E47" s="318"/>
      <c r="F47" s="311"/>
      <c r="G47" s="320"/>
    </row>
    <row r="48" spans="2:7" ht="15.75" x14ac:dyDescent="0.25">
      <c r="B48" s="317"/>
      <c r="C48" s="482"/>
      <c r="D48" s="318"/>
      <c r="E48" s="318"/>
      <c r="F48" s="311"/>
      <c r="G48" s="320"/>
    </row>
    <row r="49" spans="2:7" ht="15.75" x14ac:dyDescent="0.25">
      <c r="B49" s="317"/>
      <c r="C49" s="483"/>
      <c r="D49" s="484" t="s">
        <v>14</v>
      </c>
      <c r="E49" s="484"/>
      <c r="F49" s="311">
        <f>SUM(F44:F48)</f>
        <v>0</v>
      </c>
      <c r="G49" s="320"/>
    </row>
    <row r="50" spans="2:7" ht="8.25" customHeight="1" x14ac:dyDescent="0.25">
      <c r="B50" s="317"/>
      <c r="C50" s="321"/>
      <c r="D50" s="321"/>
      <c r="E50" s="321"/>
      <c r="F50" s="322"/>
      <c r="G50" s="320"/>
    </row>
    <row r="51" spans="2:7" ht="47.25" x14ac:dyDescent="0.25">
      <c r="B51" s="317"/>
      <c r="C51" s="481" t="s">
        <v>12</v>
      </c>
      <c r="D51" s="310" t="s">
        <v>299</v>
      </c>
      <c r="E51" s="319" t="s">
        <v>300</v>
      </c>
      <c r="F51" s="311">
        <v>2</v>
      </c>
      <c r="G51" s="320"/>
    </row>
    <row r="52" spans="2:7" ht="15.75" x14ac:dyDescent="0.25">
      <c r="B52" s="317"/>
      <c r="C52" s="482"/>
      <c r="D52" s="310"/>
      <c r="E52" s="310"/>
      <c r="F52" s="311"/>
      <c r="G52" s="320"/>
    </row>
    <row r="53" spans="2:7" ht="15.75" x14ac:dyDescent="0.25">
      <c r="B53" s="317"/>
      <c r="C53" s="482"/>
      <c r="D53" s="310"/>
      <c r="E53" s="310"/>
      <c r="F53" s="311"/>
      <c r="G53" s="320"/>
    </row>
    <row r="54" spans="2:7" ht="15.75" x14ac:dyDescent="0.25">
      <c r="B54" s="317"/>
      <c r="C54" s="482"/>
      <c r="D54" s="310"/>
      <c r="E54" s="310"/>
      <c r="F54" s="311"/>
      <c r="G54" s="320"/>
    </row>
    <row r="55" spans="2:7" ht="15.75" x14ac:dyDescent="0.25">
      <c r="B55" s="317"/>
      <c r="C55" s="482"/>
      <c r="D55" s="310"/>
      <c r="E55" s="310"/>
      <c r="F55" s="311"/>
      <c r="G55" s="320"/>
    </row>
    <row r="56" spans="2:7" ht="15.75" x14ac:dyDescent="0.25">
      <c r="B56" s="317"/>
      <c r="C56" s="483"/>
      <c r="D56" s="484" t="s">
        <v>14</v>
      </c>
      <c r="E56" s="484"/>
      <c r="F56" s="311">
        <f>SUM(F51:F55)</f>
        <v>2</v>
      </c>
      <c r="G56" s="320"/>
    </row>
    <row r="57" spans="2:7" ht="8.25" customHeight="1" x14ac:dyDescent="0.25">
      <c r="B57" s="317"/>
      <c r="C57" s="309"/>
      <c r="D57" s="309"/>
      <c r="E57" s="309"/>
      <c r="F57" s="309"/>
      <c r="G57" s="320"/>
    </row>
    <row r="58" spans="2:7" ht="15.75" x14ac:dyDescent="0.25">
      <c r="B58" s="317"/>
      <c r="C58" s="481" t="s">
        <v>13</v>
      </c>
      <c r="D58" s="310"/>
      <c r="E58" s="310"/>
      <c r="F58" s="311"/>
      <c r="G58" s="320"/>
    </row>
    <row r="59" spans="2:7" ht="15.75" x14ac:dyDescent="0.25">
      <c r="B59" s="317"/>
      <c r="C59" s="482"/>
      <c r="D59" s="310"/>
      <c r="E59" s="310"/>
      <c r="F59" s="311"/>
      <c r="G59" s="320"/>
    </row>
    <row r="60" spans="2:7" ht="15.75" x14ac:dyDescent="0.25">
      <c r="B60" s="317"/>
      <c r="C60" s="482"/>
      <c r="D60" s="310"/>
      <c r="E60" s="310"/>
      <c r="F60" s="311"/>
      <c r="G60" s="320"/>
    </row>
    <row r="61" spans="2:7" ht="15.75" x14ac:dyDescent="0.25">
      <c r="B61" s="317"/>
      <c r="C61" s="482"/>
      <c r="D61" s="310"/>
      <c r="E61" s="310"/>
      <c r="F61" s="311"/>
      <c r="G61" s="320"/>
    </row>
    <row r="62" spans="2:7" ht="15.75" x14ac:dyDescent="0.25">
      <c r="B62" s="317"/>
      <c r="C62" s="482"/>
      <c r="D62" s="310"/>
      <c r="E62" s="310"/>
      <c r="F62" s="311"/>
      <c r="G62" s="320"/>
    </row>
    <row r="63" spans="2:7" ht="15.75" x14ac:dyDescent="0.25">
      <c r="B63" s="317"/>
      <c r="C63" s="483"/>
      <c r="D63" s="484" t="s">
        <v>14</v>
      </c>
      <c r="E63" s="484"/>
      <c r="F63" s="311">
        <f>SUM(F58:F62)</f>
        <v>0</v>
      </c>
      <c r="G63" s="320"/>
    </row>
    <row r="64" spans="2:7" ht="8.25" customHeight="1" x14ac:dyDescent="0.25">
      <c r="B64" s="317"/>
      <c r="F64" s="136"/>
      <c r="G64" s="320"/>
    </row>
    <row r="65" spans="2:7" ht="27.75" customHeight="1" x14ac:dyDescent="0.25">
      <c r="B65" s="317"/>
      <c r="C65" s="485" t="s">
        <v>154</v>
      </c>
      <c r="D65" s="486"/>
      <c r="E65" s="487"/>
      <c r="F65" s="311">
        <f>F63+F49+F56+F42</f>
        <v>2</v>
      </c>
      <c r="G65" s="320"/>
    </row>
    <row r="66" spans="2:7" ht="8.25" customHeight="1" x14ac:dyDescent="0.25">
      <c r="B66" s="317"/>
      <c r="F66" s="136"/>
      <c r="G66" s="320"/>
    </row>
    <row r="67" spans="2:7" ht="37.5" customHeight="1" x14ac:dyDescent="0.25">
      <c r="B67" s="317"/>
      <c r="C67" s="488" t="s">
        <v>155</v>
      </c>
      <c r="D67" s="489"/>
      <c r="E67" s="490"/>
      <c r="F67" s="323">
        <f>F32+F65</f>
        <v>3</v>
      </c>
      <c r="G67" s="320"/>
    </row>
    <row r="68" spans="2:7" ht="15.75" thickBot="1" x14ac:dyDescent="0.3">
      <c r="B68" s="324"/>
      <c r="C68" s="325"/>
      <c r="D68" s="325"/>
      <c r="E68" s="325"/>
      <c r="F68" s="325"/>
      <c r="G68" s="326"/>
    </row>
    <row r="70" spans="2:7" x14ac:dyDescent="0.25">
      <c r="C70" s="491" t="s">
        <v>156</v>
      </c>
      <c r="D70" s="491"/>
      <c r="E70" s="491"/>
      <c r="F70" s="491"/>
    </row>
    <row r="71" spans="2:7" ht="23.25" customHeight="1" x14ac:dyDescent="0.25">
      <c r="C71" s="480" t="s">
        <v>157</v>
      </c>
      <c r="D71" s="480"/>
      <c r="E71" s="480"/>
      <c r="F71" s="480"/>
    </row>
    <row r="72" spans="2:7" ht="23.25" customHeight="1" x14ac:dyDescent="0.25">
      <c r="C72" s="480" t="s">
        <v>158</v>
      </c>
      <c r="D72" s="480"/>
      <c r="E72" s="480"/>
      <c r="F72" s="480"/>
    </row>
  </sheetData>
  <mergeCells count="34">
    <mergeCell ref="B5:G5"/>
    <mergeCell ref="A1:C1"/>
    <mergeCell ref="D1:G1"/>
    <mergeCell ref="A2:C2"/>
    <mergeCell ref="D2:G3"/>
    <mergeCell ref="A3:C3"/>
    <mergeCell ref="C7:C8"/>
    <mergeCell ref="D7:D8"/>
    <mergeCell ref="E7:E8"/>
    <mergeCell ref="F7:F8"/>
    <mergeCell ref="C10:C15"/>
    <mergeCell ref="D15:E15"/>
    <mergeCell ref="C51:C56"/>
    <mergeCell ref="D56:E56"/>
    <mergeCell ref="C17:C22"/>
    <mergeCell ref="D22:E22"/>
    <mergeCell ref="C32:E32"/>
    <mergeCell ref="C34:C35"/>
    <mergeCell ref="D34:D35"/>
    <mergeCell ref="E34:E35"/>
    <mergeCell ref="C24:C29"/>
    <mergeCell ref="D29:E29"/>
    <mergeCell ref="F34:F35"/>
    <mergeCell ref="C37:C42"/>
    <mergeCell ref="D42:E42"/>
    <mergeCell ref="C44:C49"/>
    <mergeCell ref="D49:E49"/>
    <mergeCell ref="C72:F72"/>
    <mergeCell ref="C58:C63"/>
    <mergeCell ref="D63:E63"/>
    <mergeCell ref="C65:E65"/>
    <mergeCell ref="C67:E67"/>
    <mergeCell ref="C70:F70"/>
    <mergeCell ref="C71:F71"/>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704A-598D-405A-8939-EB68167CAC19}">
  <sheetPr>
    <tabColor theme="7"/>
    <pageSetUpPr fitToPage="1"/>
  </sheetPr>
  <dimension ref="A1:O42"/>
  <sheetViews>
    <sheetView showGridLines="0" topLeftCell="A6" zoomScale="60" zoomScaleNormal="60" workbookViewId="0">
      <selection activeCell="J23" sqref="J23"/>
    </sheetView>
  </sheetViews>
  <sheetFormatPr defaultColWidth="8.5703125" defaultRowHeight="18.75" x14ac:dyDescent="0.3"/>
  <cols>
    <col min="1" max="1" width="8.5703125" style="35" customWidth="1"/>
    <col min="2" max="2" width="39.7109375" style="35" bestFit="1" customWidth="1"/>
    <col min="3" max="3" width="16.28515625" style="35" customWidth="1"/>
    <col min="4" max="4" width="21.42578125" style="35" customWidth="1"/>
    <col min="5" max="5" width="16" style="35" customWidth="1"/>
    <col min="6" max="6" width="19" style="35" customWidth="1"/>
    <col min="7" max="7" width="19.85546875" style="35" customWidth="1"/>
    <col min="8" max="8" width="17.28515625" style="35" customWidth="1"/>
    <col min="9" max="9" width="23.140625" style="35" customWidth="1"/>
    <col min="10" max="10" width="18.42578125" style="35" bestFit="1" customWidth="1"/>
    <col min="11" max="11" width="46.28515625" style="35" customWidth="1"/>
    <col min="12" max="12" width="17.5703125" style="35" customWidth="1"/>
    <col min="13" max="13" width="12" style="35" customWidth="1"/>
    <col min="14" max="14" width="15.7109375" style="35" bestFit="1" customWidth="1"/>
    <col min="15" max="15" width="12" style="35" customWidth="1"/>
    <col min="16" max="16" width="11.42578125" style="35" customWidth="1"/>
    <col min="17" max="18" width="12" style="35" customWidth="1"/>
    <col min="19" max="254" width="8.5703125" style="35"/>
    <col min="255" max="255" width="13.28515625" style="35" bestFit="1" customWidth="1"/>
    <col min="256" max="256" width="16.28515625" style="35" customWidth="1"/>
    <col min="257" max="257" width="15.28515625" style="35" customWidth="1"/>
    <col min="258" max="258" width="14.42578125" style="35" customWidth="1"/>
    <col min="259" max="259" width="14.28515625" style="35" bestFit="1" customWidth="1"/>
    <col min="260" max="260" width="12.7109375" style="35" customWidth="1"/>
    <col min="261" max="261" width="17.28515625" style="35" customWidth="1"/>
    <col min="262" max="262" width="14.28515625" style="35" customWidth="1"/>
    <col min="263" max="263" width="11.7109375" style="35" customWidth="1"/>
    <col min="264" max="264" width="12.7109375" style="35" customWidth="1"/>
    <col min="265" max="265" width="18.42578125" style="35" bestFit="1" customWidth="1"/>
    <col min="266" max="266" width="12.5703125" style="35" customWidth="1"/>
    <col min="267" max="268" width="17.5703125" style="35" customWidth="1"/>
    <col min="269" max="269" width="12" style="35" customWidth="1"/>
    <col min="270" max="270" width="8.5703125" style="35"/>
    <col min="271" max="271" width="12" style="35" customWidth="1"/>
    <col min="272" max="272" width="11.42578125" style="35" customWidth="1"/>
    <col min="273" max="274" width="12" style="35" customWidth="1"/>
    <col min="275" max="510" width="8.5703125" style="35"/>
    <col min="511" max="511" width="13.28515625" style="35" bestFit="1" customWidth="1"/>
    <col min="512" max="512" width="16.28515625" style="35" customWidth="1"/>
    <col min="513" max="513" width="15.28515625" style="35" customWidth="1"/>
    <col min="514" max="514" width="14.42578125" style="35" customWidth="1"/>
    <col min="515" max="515" width="14.28515625" style="35" bestFit="1" customWidth="1"/>
    <col min="516" max="516" width="12.7109375" style="35" customWidth="1"/>
    <col min="517" max="517" width="17.28515625" style="35" customWidth="1"/>
    <col min="518" max="518" width="14.28515625" style="35" customWidth="1"/>
    <col min="519" max="519" width="11.7109375" style="35" customWidth="1"/>
    <col min="520" max="520" width="12.7109375" style="35" customWidth="1"/>
    <col min="521" max="521" width="18.42578125" style="35" bestFit="1" customWidth="1"/>
    <col min="522" max="522" width="12.5703125" style="35" customWidth="1"/>
    <col min="523" max="524" width="17.5703125" style="35" customWidth="1"/>
    <col min="525" max="525" width="12" style="35" customWidth="1"/>
    <col min="526" max="526" width="8.5703125" style="35"/>
    <col min="527" max="527" width="12" style="35" customWidth="1"/>
    <col min="528" max="528" width="11.42578125" style="35" customWidth="1"/>
    <col min="529" max="530" width="12" style="35" customWidth="1"/>
    <col min="531" max="766" width="8.5703125" style="35"/>
    <col min="767" max="767" width="13.28515625" style="35" bestFit="1" customWidth="1"/>
    <col min="768" max="768" width="16.28515625" style="35" customWidth="1"/>
    <col min="769" max="769" width="15.28515625" style="35" customWidth="1"/>
    <col min="770" max="770" width="14.42578125" style="35" customWidth="1"/>
    <col min="771" max="771" width="14.28515625" style="35" bestFit="1" customWidth="1"/>
    <col min="772" max="772" width="12.7109375" style="35" customWidth="1"/>
    <col min="773" max="773" width="17.28515625" style="35" customWidth="1"/>
    <col min="774" max="774" width="14.28515625" style="35" customWidth="1"/>
    <col min="775" max="775" width="11.7109375" style="35" customWidth="1"/>
    <col min="776" max="776" width="12.7109375" style="35" customWidth="1"/>
    <col min="777" max="777" width="18.42578125" style="35" bestFit="1" customWidth="1"/>
    <col min="778" max="778" width="12.5703125" style="35" customWidth="1"/>
    <col min="779" max="780" width="17.5703125" style="35" customWidth="1"/>
    <col min="781" max="781" width="12" style="35" customWidth="1"/>
    <col min="782" max="782" width="8.5703125" style="35"/>
    <col min="783" max="783" width="12" style="35" customWidth="1"/>
    <col min="784" max="784" width="11.42578125" style="35" customWidth="1"/>
    <col min="785" max="786" width="12" style="35" customWidth="1"/>
    <col min="787" max="1022" width="8.5703125" style="35"/>
    <col min="1023" max="1023" width="13.28515625" style="35" bestFit="1" customWidth="1"/>
    <col min="1024" max="1024" width="16.28515625" style="35" customWidth="1"/>
    <col min="1025" max="1025" width="15.28515625" style="35" customWidth="1"/>
    <col min="1026" max="1026" width="14.42578125" style="35" customWidth="1"/>
    <col min="1027" max="1027" width="14.28515625" style="35" bestFit="1" customWidth="1"/>
    <col min="1028" max="1028" width="12.7109375" style="35" customWidth="1"/>
    <col min="1029" max="1029" width="17.28515625" style="35" customWidth="1"/>
    <col min="1030" max="1030" width="14.28515625" style="35" customWidth="1"/>
    <col min="1031" max="1031" width="11.7109375" style="35" customWidth="1"/>
    <col min="1032" max="1032" width="12.7109375" style="35" customWidth="1"/>
    <col min="1033" max="1033" width="18.42578125" style="35" bestFit="1" customWidth="1"/>
    <col min="1034" max="1034" width="12.5703125" style="35" customWidth="1"/>
    <col min="1035" max="1036" width="17.5703125" style="35" customWidth="1"/>
    <col min="1037" max="1037" width="12" style="35" customWidth="1"/>
    <col min="1038" max="1038" width="8.5703125" style="35"/>
    <col min="1039" max="1039" width="12" style="35" customWidth="1"/>
    <col min="1040" max="1040" width="11.42578125" style="35" customWidth="1"/>
    <col min="1041" max="1042" width="12" style="35" customWidth="1"/>
    <col min="1043" max="1278" width="8.5703125" style="35"/>
    <col min="1279" max="1279" width="13.28515625" style="35" bestFit="1" customWidth="1"/>
    <col min="1280" max="1280" width="16.28515625" style="35" customWidth="1"/>
    <col min="1281" max="1281" width="15.28515625" style="35" customWidth="1"/>
    <col min="1282" max="1282" width="14.42578125" style="35" customWidth="1"/>
    <col min="1283" max="1283" width="14.28515625" style="35" bestFit="1" customWidth="1"/>
    <col min="1284" max="1284" width="12.7109375" style="35" customWidth="1"/>
    <col min="1285" max="1285" width="17.28515625" style="35" customWidth="1"/>
    <col min="1286" max="1286" width="14.28515625" style="35" customWidth="1"/>
    <col min="1287" max="1287" width="11.7109375" style="35" customWidth="1"/>
    <col min="1288" max="1288" width="12.7109375" style="35" customWidth="1"/>
    <col min="1289" max="1289" width="18.42578125" style="35" bestFit="1" customWidth="1"/>
    <col min="1290" max="1290" width="12.5703125" style="35" customWidth="1"/>
    <col min="1291" max="1292" width="17.5703125" style="35" customWidth="1"/>
    <col min="1293" max="1293" width="12" style="35" customWidth="1"/>
    <col min="1294" max="1294" width="8.5703125" style="35"/>
    <col min="1295" max="1295" width="12" style="35" customWidth="1"/>
    <col min="1296" max="1296" width="11.42578125" style="35" customWidth="1"/>
    <col min="1297" max="1298" width="12" style="35" customWidth="1"/>
    <col min="1299" max="1534" width="8.5703125" style="35"/>
    <col min="1535" max="1535" width="13.28515625" style="35" bestFit="1" customWidth="1"/>
    <col min="1536" max="1536" width="16.28515625" style="35" customWidth="1"/>
    <col min="1537" max="1537" width="15.28515625" style="35" customWidth="1"/>
    <col min="1538" max="1538" width="14.42578125" style="35" customWidth="1"/>
    <col min="1539" max="1539" width="14.28515625" style="35" bestFit="1" customWidth="1"/>
    <col min="1540" max="1540" width="12.7109375" style="35" customWidth="1"/>
    <col min="1541" max="1541" width="17.28515625" style="35" customWidth="1"/>
    <col min="1542" max="1542" width="14.28515625" style="35" customWidth="1"/>
    <col min="1543" max="1543" width="11.7109375" style="35" customWidth="1"/>
    <col min="1544" max="1544" width="12.7109375" style="35" customWidth="1"/>
    <col min="1545" max="1545" width="18.42578125" style="35" bestFit="1" customWidth="1"/>
    <col min="1546" max="1546" width="12.5703125" style="35" customWidth="1"/>
    <col min="1547" max="1548" width="17.5703125" style="35" customWidth="1"/>
    <col min="1549" max="1549" width="12" style="35" customWidth="1"/>
    <col min="1550" max="1550" width="8.5703125" style="35"/>
    <col min="1551" max="1551" width="12" style="35" customWidth="1"/>
    <col min="1552" max="1552" width="11.42578125" style="35" customWidth="1"/>
    <col min="1553" max="1554" width="12" style="35" customWidth="1"/>
    <col min="1555" max="1790" width="8.5703125" style="35"/>
    <col min="1791" max="1791" width="13.28515625" style="35" bestFit="1" customWidth="1"/>
    <col min="1792" max="1792" width="16.28515625" style="35" customWidth="1"/>
    <col min="1793" max="1793" width="15.28515625" style="35" customWidth="1"/>
    <col min="1794" max="1794" width="14.42578125" style="35" customWidth="1"/>
    <col min="1795" max="1795" width="14.28515625" style="35" bestFit="1" customWidth="1"/>
    <col min="1796" max="1796" width="12.7109375" style="35" customWidth="1"/>
    <col min="1797" max="1797" width="17.28515625" style="35" customWidth="1"/>
    <col min="1798" max="1798" width="14.28515625" style="35" customWidth="1"/>
    <col min="1799" max="1799" width="11.7109375" style="35" customWidth="1"/>
    <col min="1800" max="1800" width="12.7109375" style="35" customWidth="1"/>
    <col min="1801" max="1801" width="18.42578125" style="35" bestFit="1" customWidth="1"/>
    <col min="1802" max="1802" width="12.5703125" style="35" customWidth="1"/>
    <col min="1803" max="1804" width="17.5703125" style="35" customWidth="1"/>
    <col min="1805" max="1805" width="12" style="35" customWidth="1"/>
    <col min="1806" max="1806" width="8.5703125" style="35"/>
    <col min="1807" max="1807" width="12" style="35" customWidth="1"/>
    <col min="1808" max="1808" width="11.42578125" style="35" customWidth="1"/>
    <col min="1809" max="1810" width="12" style="35" customWidth="1"/>
    <col min="1811" max="2046" width="8.5703125" style="35"/>
    <col min="2047" max="2047" width="13.28515625" style="35" bestFit="1" customWidth="1"/>
    <col min="2048" max="2048" width="16.28515625" style="35" customWidth="1"/>
    <col min="2049" max="2049" width="15.28515625" style="35" customWidth="1"/>
    <col min="2050" max="2050" width="14.42578125" style="35" customWidth="1"/>
    <col min="2051" max="2051" width="14.28515625" style="35" bestFit="1" customWidth="1"/>
    <col min="2052" max="2052" width="12.7109375" style="35" customWidth="1"/>
    <col min="2053" max="2053" width="17.28515625" style="35" customWidth="1"/>
    <col min="2054" max="2054" width="14.28515625" style="35" customWidth="1"/>
    <col min="2055" max="2055" width="11.7109375" style="35" customWidth="1"/>
    <col min="2056" max="2056" width="12.7109375" style="35" customWidth="1"/>
    <col min="2057" max="2057" width="18.42578125" style="35" bestFit="1" customWidth="1"/>
    <col min="2058" max="2058" width="12.5703125" style="35" customWidth="1"/>
    <col min="2059" max="2060" width="17.5703125" style="35" customWidth="1"/>
    <col min="2061" max="2061" width="12" style="35" customWidth="1"/>
    <col min="2062" max="2062" width="8.5703125" style="35"/>
    <col min="2063" max="2063" width="12" style="35" customWidth="1"/>
    <col min="2064" max="2064" width="11.42578125" style="35" customWidth="1"/>
    <col min="2065" max="2066" width="12" style="35" customWidth="1"/>
    <col min="2067" max="2302" width="8.5703125" style="35"/>
    <col min="2303" max="2303" width="13.28515625" style="35" bestFit="1" customWidth="1"/>
    <col min="2304" max="2304" width="16.28515625" style="35" customWidth="1"/>
    <col min="2305" max="2305" width="15.28515625" style="35" customWidth="1"/>
    <col min="2306" max="2306" width="14.42578125" style="35" customWidth="1"/>
    <col min="2307" max="2307" width="14.28515625" style="35" bestFit="1" customWidth="1"/>
    <col min="2308" max="2308" width="12.7109375" style="35" customWidth="1"/>
    <col min="2309" max="2309" width="17.28515625" style="35" customWidth="1"/>
    <col min="2310" max="2310" width="14.28515625" style="35" customWidth="1"/>
    <col min="2311" max="2311" width="11.7109375" style="35" customWidth="1"/>
    <col min="2312" max="2312" width="12.7109375" style="35" customWidth="1"/>
    <col min="2313" max="2313" width="18.42578125" style="35" bestFit="1" customWidth="1"/>
    <col min="2314" max="2314" width="12.5703125" style="35" customWidth="1"/>
    <col min="2315" max="2316" width="17.5703125" style="35" customWidth="1"/>
    <col min="2317" max="2317" width="12" style="35" customWidth="1"/>
    <col min="2318" max="2318" width="8.5703125" style="35"/>
    <col min="2319" max="2319" width="12" style="35" customWidth="1"/>
    <col min="2320" max="2320" width="11.42578125" style="35" customWidth="1"/>
    <col min="2321" max="2322" width="12" style="35" customWidth="1"/>
    <col min="2323" max="2558" width="8.5703125" style="35"/>
    <col min="2559" max="2559" width="13.28515625" style="35" bestFit="1" customWidth="1"/>
    <col min="2560" max="2560" width="16.28515625" style="35" customWidth="1"/>
    <col min="2561" max="2561" width="15.28515625" style="35" customWidth="1"/>
    <col min="2562" max="2562" width="14.42578125" style="35" customWidth="1"/>
    <col min="2563" max="2563" width="14.28515625" style="35" bestFit="1" customWidth="1"/>
    <col min="2564" max="2564" width="12.7109375" style="35" customWidth="1"/>
    <col min="2565" max="2565" width="17.28515625" style="35" customWidth="1"/>
    <col min="2566" max="2566" width="14.28515625" style="35" customWidth="1"/>
    <col min="2567" max="2567" width="11.7109375" style="35" customWidth="1"/>
    <col min="2568" max="2568" width="12.7109375" style="35" customWidth="1"/>
    <col min="2569" max="2569" width="18.42578125" style="35" bestFit="1" customWidth="1"/>
    <col min="2570" max="2570" width="12.5703125" style="35" customWidth="1"/>
    <col min="2571" max="2572" width="17.5703125" style="35" customWidth="1"/>
    <col min="2573" max="2573" width="12" style="35" customWidth="1"/>
    <col min="2574" max="2574" width="8.5703125" style="35"/>
    <col min="2575" max="2575" width="12" style="35" customWidth="1"/>
    <col min="2576" max="2576" width="11.42578125" style="35" customWidth="1"/>
    <col min="2577" max="2578" width="12" style="35" customWidth="1"/>
    <col min="2579" max="2814" width="8.5703125" style="35"/>
    <col min="2815" max="2815" width="13.28515625" style="35" bestFit="1" customWidth="1"/>
    <col min="2816" max="2816" width="16.28515625" style="35" customWidth="1"/>
    <col min="2817" max="2817" width="15.28515625" style="35" customWidth="1"/>
    <col min="2818" max="2818" width="14.42578125" style="35" customWidth="1"/>
    <col min="2819" max="2819" width="14.28515625" style="35" bestFit="1" customWidth="1"/>
    <col min="2820" max="2820" width="12.7109375" style="35" customWidth="1"/>
    <col min="2821" max="2821" width="17.28515625" style="35" customWidth="1"/>
    <col min="2822" max="2822" width="14.28515625" style="35" customWidth="1"/>
    <col min="2823" max="2823" width="11.7109375" style="35" customWidth="1"/>
    <col min="2824" max="2824" width="12.7109375" style="35" customWidth="1"/>
    <col min="2825" max="2825" width="18.42578125" style="35" bestFit="1" customWidth="1"/>
    <col min="2826" max="2826" width="12.5703125" style="35" customWidth="1"/>
    <col min="2827" max="2828" width="17.5703125" style="35" customWidth="1"/>
    <col min="2829" max="2829" width="12" style="35" customWidth="1"/>
    <col min="2830" max="2830" width="8.5703125" style="35"/>
    <col min="2831" max="2831" width="12" style="35" customWidth="1"/>
    <col min="2832" max="2832" width="11.42578125" style="35" customWidth="1"/>
    <col min="2833" max="2834" width="12" style="35" customWidth="1"/>
    <col min="2835" max="3070" width="8.5703125" style="35"/>
    <col min="3071" max="3071" width="13.28515625" style="35" bestFit="1" customWidth="1"/>
    <col min="3072" max="3072" width="16.28515625" style="35" customWidth="1"/>
    <col min="3073" max="3073" width="15.28515625" style="35" customWidth="1"/>
    <col min="3074" max="3074" width="14.42578125" style="35" customWidth="1"/>
    <col min="3075" max="3075" width="14.28515625" style="35" bestFit="1" customWidth="1"/>
    <col min="3076" max="3076" width="12.7109375" style="35" customWidth="1"/>
    <col min="3077" max="3077" width="17.28515625" style="35" customWidth="1"/>
    <col min="3078" max="3078" width="14.28515625" style="35" customWidth="1"/>
    <col min="3079" max="3079" width="11.7109375" style="35" customWidth="1"/>
    <col min="3080" max="3080" width="12.7109375" style="35" customWidth="1"/>
    <col min="3081" max="3081" width="18.42578125" style="35" bestFit="1" customWidth="1"/>
    <col min="3082" max="3082" width="12.5703125" style="35" customWidth="1"/>
    <col min="3083" max="3084" width="17.5703125" style="35" customWidth="1"/>
    <col min="3085" max="3085" width="12" style="35" customWidth="1"/>
    <col min="3086" max="3086" width="8.5703125" style="35"/>
    <col min="3087" max="3087" width="12" style="35" customWidth="1"/>
    <col min="3088" max="3088" width="11.42578125" style="35" customWidth="1"/>
    <col min="3089" max="3090" width="12" style="35" customWidth="1"/>
    <col min="3091" max="3326" width="8.5703125" style="35"/>
    <col min="3327" max="3327" width="13.28515625" style="35" bestFit="1" customWidth="1"/>
    <col min="3328" max="3328" width="16.28515625" style="35" customWidth="1"/>
    <col min="3329" max="3329" width="15.28515625" style="35" customWidth="1"/>
    <col min="3330" max="3330" width="14.42578125" style="35" customWidth="1"/>
    <col min="3331" max="3331" width="14.28515625" style="35" bestFit="1" customWidth="1"/>
    <col min="3332" max="3332" width="12.7109375" style="35" customWidth="1"/>
    <col min="3333" max="3333" width="17.28515625" style="35" customWidth="1"/>
    <col min="3334" max="3334" width="14.28515625" style="35" customWidth="1"/>
    <col min="3335" max="3335" width="11.7109375" style="35" customWidth="1"/>
    <col min="3336" max="3336" width="12.7109375" style="35" customWidth="1"/>
    <col min="3337" max="3337" width="18.42578125" style="35" bestFit="1" customWidth="1"/>
    <col min="3338" max="3338" width="12.5703125" style="35" customWidth="1"/>
    <col min="3339" max="3340" width="17.5703125" style="35" customWidth="1"/>
    <col min="3341" max="3341" width="12" style="35" customWidth="1"/>
    <col min="3342" max="3342" width="8.5703125" style="35"/>
    <col min="3343" max="3343" width="12" style="35" customWidth="1"/>
    <col min="3344" max="3344" width="11.42578125" style="35" customWidth="1"/>
    <col min="3345" max="3346" width="12" style="35" customWidth="1"/>
    <col min="3347" max="3582" width="8.5703125" style="35"/>
    <col min="3583" max="3583" width="13.28515625" style="35" bestFit="1" customWidth="1"/>
    <col min="3584" max="3584" width="16.28515625" style="35" customWidth="1"/>
    <col min="3585" max="3585" width="15.28515625" style="35" customWidth="1"/>
    <col min="3586" max="3586" width="14.42578125" style="35" customWidth="1"/>
    <col min="3587" max="3587" width="14.28515625" style="35" bestFit="1" customWidth="1"/>
    <col min="3588" max="3588" width="12.7109375" style="35" customWidth="1"/>
    <col min="3589" max="3589" width="17.28515625" style="35" customWidth="1"/>
    <col min="3590" max="3590" width="14.28515625" style="35" customWidth="1"/>
    <col min="3591" max="3591" width="11.7109375" style="35" customWidth="1"/>
    <col min="3592" max="3592" width="12.7109375" style="35" customWidth="1"/>
    <col min="3593" max="3593" width="18.42578125" style="35" bestFit="1" customWidth="1"/>
    <col min="3594" max="3594" width="12.5703125" style="35" customWidth="1"/>
    <col min="3595" max="3596" width="17.5703125" style="35" customWidth="1"/>
    <col min="3597" max="3597" width="12" style="35" customWidth="1"/>
    <col min="3598" max="3598" width="8.5703125" style="35"/>
    <col min="3599" max="3599" width="12" style="35" customWidth="1"/>
    <col min="3600" max="3600" width="11.42578125" style="35" customWidth="1"/>
    <col min="3601" max="3602" width="12" style="35" customWidth="1"/>
    <col min="3603" max="3838" width="8.5703125" style="35"/>
    <col min="3839" max="3839" width="13.28515625" style="35" bestFit="1" customWidth="1"/>
    <col min="3840" max="3840" width="16.28515625" style="35" customWidth="1"/>
    <col min="3841" max="3841" width="15.28515625" style="35" customWidth="1"/>
    <col min="3842" max="3842" width="14.42578125" style="35" customWidth="1"/>
    <col min="3843" max="3843" width="14.28515625" style="35" bestFit="1" customWidth="1"/>
    <col min="3844" max="3844" width="12.7109375" style="35" customWidth="1"/>
    <col min="3845" max="3845" width="17.28515625" style="35" customWidth="1"/>
    <col min="3846" max="3846" width="14.28515625" style="35" customWidth="1"/>
    <col min="3847" max="3847" width="11.7109375" style="35" customWidth="1"/>
    <col min="3848" max="3848" width="12.7109375" style="35" customWidth="1"/>
    <col min="3849" max="3849" width="18.42578125" style="35" bestFit="1" customWidth="1"/>
    <col min="3850" max="3850" width="12.5703125" style="35" customWidth="1"/>
    <col min="3851" max="3852" width="17.5703125" style="35" customWidth="1"/>
    <col min="3853" max="3853" width="12" style="35" customWidth="1"/>
    <col min="3854" max="3854" width="8.5703125" style="35"/>
    <col min="3855" max="3855" width="12" style="35" customWidth="1"/>
    <col min="3856" max="3856" width="11.42578125" style="35" customWidth="1"/>
    <col min="3857" max="3858" width="12" style="35" customWidth="1"/>
    <col min="3859" max="4094" width="8.5703125" style="35"/>
    <col min="4095" max="4095" width="13.28515625" style="35" bestFit="1" customWidth="1"/>
    <col min="4096" max="4096" width="16.28515625" style="35" customWidth="1"/>
    <col min="4097" max="4097" width="15.28515625" style="35" customWidth="1"/>
    <col min="4098" max="4098" width="14.42578125" style="35" customWidth="1"/>
    <col min="4099" max="4099" width="14.28515625" style="35" bestFit="1" customWidth="1"/>
    <col min="4100" max="4100" width="12.7109375" style="35" customWidth="1"/>
    <col min="4101" max="4101" width="17.28515625" style="35" customWidth="1"/>
    <col min="4102" max="4102" width="14.28515625" style="35" customWidth="1"/>
    <col min="4103" max="4103" width="11.7109375" style="35" customWidth="1"/>
    <col min="4104" max="4104" width="12.7109375" style="35" customWidth="1"/>
    <col min="4105" max="4105" width="18.42578125" style="35" bestFit="1" customWidth="1"/>
    <col min="4106" max="4106" width="12.5703125" style="35" customWidth="1"/>
    <col min="4107" max="4108" width="17.5703125" style="35" customWidth="1"/>
    <col min="4109" max="4109" width="12" style="35" customWidth="1"/>
    <col min="4110" max="4110" width="8.5703125" style="35"/>
    <col min="4111" max="4111" width="12" style="35" customWidth="1"/>
    <col min="4112" max="4112" width="11.42578125" style="35" customWidth="1"/>
    <col min="4113" max="4114" width="12" style="35" customWidth="1"/>
    <col min="4115" max="4350" width="8.5703125" style="35"/>
    <col min="4351" max="4351" width="13.28515625" style="35" bestFit="1" customWidth="1"/>
    <col min="4352" max="4352" width="16.28515625" style="35" customWidth="1"/>
    <col min="4353" max="4353" width="15.28515625" style="35" customWidth="1"/>
    <col min="4354" max="4354" width="14.42578125" style="35" customWidth="1"/>
    <col min="4355" max="4355" width="14.28515625" style="35" bestFit="1" customWidth="1"/>
    <col min="4356" max="4356" width="12.7109375" style="35" customWidth="1"/>
    <col min="4357" max="4357" width="17.28515625" style="35" customWidth="1"/>
    <col min="4358" max="4358" width="14.28515625" style="35" customWidth="1"/>
    <col min="4359" max="4359" width="11.7109375" style="35" customWidth="1"/>
    <col min="4360" max="4360" width="12.7109375" style="35" customWidth="1"/>
    <col min="4361" max="4361" width="18.42578125" style="35" bestFit="1" customWidth="1"/>
    <col min="4362" max="4362" width="12.5703125" style="35" customWidth="1"/>
    <col min="4363" max="4364" width="17.5703125" style="35" customWidth="1"/>
    <col min="4365" max="4365" width="12" style="35" customWidth="1"/>
    <col min="4366" max="4366" width="8.5703125" style="35"/>
    <col min="4367" max="4367" width="12" style="35" customWidth="1"/>
    <col min="4368" max="4368" width="11.42578125" style="35" customWidth="1"/>
    <col min="4369" max="4370" width="12" style="35" customWidth="1"/>
    <col min="4371" max="4606" width="8.5703125" style="35"/>
    <col min="4607" max="4607" width="13.28515625" style="35" bestFit="1" customWidth="1"/>
    <col min="4608" max="4608" width="16.28515625" style="35" customWidth="1"/>
    <col min="4609" max="4609" width="15.28515625" style="35" customWidth="1"/>
    <col min="4610" max="4610" width="14.42578125" style="35" customWidth="1"/>
    <col min="4611" max="4611" width="14.28515625" style="35" bestFit="1" customWidth="1"/>
    <col min="4612" max="4612" width="12.7109375" style="35" customWidth="1"/>
    <col min="4613" max="4613" width="17.28515625" style="35" customWidth="1"/>
    <col min="4614" max="4614" width="14.28515625" style="35" customWidth="1"/>
    <col min="4615" max="4615" width="11.7109375" style="35" customWidth="1"/>
    <col min="4616" max="4616" width="12.7109375" style="35" customWidth="1"/>
    <col min="4617" max="4617" width="18.42578125" style="35" bestFit="1" customWidth="1"/>
    <col min="4618" max="4618" width="12.5703125" style="35" customWidth="1"/>
    <col min="4619" max="4620" width="17.5703125" style="35" customWidth="1"/>
    <col min="4621" max="4621" width="12" style="35" customWidth="1"/>
    <col min="4622" max="4622" width="8.5703125" style="35"/>
    <col min="4623" max="4623" width="12" style="35" customWidth="1"/>
    <col min="4624" max="4624" width="11.42578125" style="35" customWidth="1"/>
    <col min="4625" max="4626" width="12" style="35" customWidth="1"/>
    <col min="4627" max="4862" width="8.5703125" style="35"/>
    <col min="4863" max="4863" width="13.28515625" style="35" bestFit="1" customWidth="1"/>
    <col min="4864" max="4864" width="16.28515625" style="35" customWidth="1"/>
    <col min="4865" max="4865" width="15.28515625" style="35" customWidth="1"/>
    <col min="4866" max="4866" width="14.42578125" style="35" customWidth="1"/>
    <col min="4867" max="4867" width="14.28515625" style="35" bestFit="1" customWidth="1"/>
    <col min="4868" max="4868" width="12.7109375" style="35" customWidth="1"/>
    <col min="4869" max="4869" width="17.28515625" style="35" customWidth="1"/>
    <col min="4870" max="4870" width="14.28515625" style="35" customWidth="1"/>
    <col min="4871" max="4871" width="11.7109375" style="35" customWidth="1"/>
    <col min="4872" max="4872" width="12.7109375" style="35" customWidth="1"/>
    <col min="4873" max="4873" width="18.42578125" style="35" bestFit="1" customWidth="1"/>
    <col min="4874" max="4874" width="12.5703125" style="35" customWidth="1"/>
    <col min="4875" max="4876" width="17.5703125" style="35" customWidth="1"/>
    <col min="4877" max="4877" width="12" style="35" customWidth="1"/>
    <col min="4878" max="4878" width="8.5703125" style="35"/>
    <col min="4879" max="4879" width="12" style="35" customWidth="1"/>
    <col min="4880" max="4880" width="11.42578125" style="35" customWidth="1"/>
    <col min="4881" max="4882" width="12" style="35" customWidth="1"/>
    <col min="4883" max="5118" width="8.5703125" style="35"/>
    <col min="5119" max="5119" width="13.28515625" style="35" bestFit="1" customWidth="1"/>
    <col min="5120" max="5120" width="16.28515625" style="35" customWidth="1"/>
    <col min="5121" max="5121" width="15.28515625" style="35" customWidth="1"/>
    <col min="5122" max="5122" width="14.42578125" style="35" customWidth="1"/>
    <col min="5123" max="5123" width="14.28515625" style="35" bestFit="1" customWidth="1"/>
    <col min="5124" max="5124" width="12.7109375" style="35" customWidth="1"/>
    <col min="5125" max="5125" width="17.28515625" style="35" customWidth="1"/>
    <col min="5126" max="5126" width="14.28515625" style="35" customWidth="1"/>
    <col min="5127" max="5127" width="11.7109375" style="35" customWidth="1"/>
    <col min="5128" max="5128" width="12.7109375" style="35" customWidth="1"/>
    <col min="5129" max="5129" width="18.42578125" style="35" bestFit="1" customWidth="1"/>
    <col min="5130" max="5130" width="12.5703125" style="35" customWidth="1"/>
    <col min="5131" max="5132" width="17.5703125" style="35" customWidth="1"/>
    <col min="5133" max="5133" width="12" style="35" customWidth="1"/>
    <col min="5134" max="5134" width="8.5703125" style="35"/>
    <col min="5135" max="5135" width="12" style="35" customWidth="1"/>
    <col min="5136" max="5136" width="11.42578125" style="35" customWidth="1"/>
    <col min="5137" max="5138" width="12" style="35" customWidth="1"/>
    <col min="5139" max="5374" width="8.5703125" style="35"/>
    <col min="5375" max="5375" width="13.28515625" style="35" bestFit="1" customWidth="1"/>
    <col min="5376" max="5376" width="16.28515625" style="35" customWidth="1"/>
    <col min="5377" max="5377" width="15.28515625" style="35" customWidth="1"/>
    <col min="5378" max="5378" width="14.42578125" style="35" customWidth="1"/>
    <col min="5379" max="5379" width="14.28515625" style="35" bestFit="1" customWidth="1"/>
    <col min="5380" max="5380" width="12.7109375" style="35" customWidth="1"/>
    <col min="5381" max="5381" width="17.28515625" style="35" customWidth="1"/>
    <col min="5382" max="5382" width="14.28515625" style="35" customWidth="1"/>
    <col min="5383" max="5383" width="11.7109375" style="35" customWidth="1"/>
    <col min="5384" max="5384" width="12.7109375" style="35" customWidth="1"/>
    <col min="5385" max="5385" width="18.42578125" style="35" bestFit="1" customWidth="1"/>
    <col min="5386" max="5386" width="12.5703125" style="35" customWidth="1"/>
    <col min="5387" max="5388" width="17.5703125" style="35" customWidth="1"/>
    <col min="5389" max="5389" width="12" style="35" customWidth="1"/>
    <col min="5390" max="5390" width="8.5703125" style="35"/>
    <col min="5391" max="5391" width="12" style="35" customWidth="1"/>
    <col min="5392" max="5392" width="11.42578125" style="35" customWidth="1"/>
    <col min="5393" max="5394" width="12" style="35" customWidth="1"/>
    <col min="5395" max="5630" width="8.5703125" style="35"/>
    <col min="5631" max="5631" width="13.28515625" style="35" bestFit="1" customWidth="1"/>
    <col min="5632" max="5632" width="16.28515625" style="35" customWidth="1"/>
    <col min="5633" max="5633" width="15.28515625" style="35" customWidth="1"/>
    <col min="5634" max="5634" width="14.42578125" style="35" customWidth="1"/>
    <col min="5635" max="5635" width="14.28515625" style="35" bestFit="1" customWidth="1"/>
    <col min="5636" max="5636" width="12.7109375" style="35" customWidth="1"/>
    <col min="5637" max="5637" width="17.28515625" style="35" customWidth="1"/>
    <col min="5638" max="5638" width="14.28515625" style="35" customWidth="1"/>
    <col min="5639" max="5639" width="11.7109375" style="35" customWidth="1"/>
    <col min="5640" max="5640" width="12.7109375" style="35" customWidth="1"/>
    <col min="5641" max="5641" width="18.42578125" style="35" bestFit="1" customWidth="1"/>
    <col min="5642" max="5642" width="12.5703125" style="35" customWidth="1"/>
    <col min="5643" max="5644" width="17.5703125" style="35" customWidth="1"/>
    <col min="5645" max="5645" width="12" style="35" customWidth="1"/>
    <col min="5646" max="5646" width="8.5703125" style="35"/>
    <col min="5647" max="5647" width="12" style="35" customWidth="1"/>
    <col min="5648" max="5648" width="11.42578125" style="35" customWidth="1"/>
    <col min="5649" max="5650" width="12" style="35" customWidth="1"/>
    <col min="5651" max="5886" width="8.5703125" style="35"/>
    <col min="5887" max="5887" width="13.28515625" style="35" bestFit="1" customWidth="1"/>
    <col min="5888" max="5888" width="16.28515625" style="35" customWidth="1"/>
    <col min="5889" max="5889" width="15.28515625" style="35" customWidth="1"/>
    <col min="5890" max="5890" width="14.42578125" style="35" customWidth="1"/>
    <col min="5891" max="5891" width="14.28515625" style="35" bestFit="1" customWidth="1"/>
    <col min="5892" max="5892" width="12.7109375" style="35" customWidth="1"/>
    <col min="5893" max="5893" width="17.28515625" style="35" customWidth="1"/>
    <col min="5894" max="5894" width="14.28515625" style="35" customWidth="1"/>
    <col min="5895" max="5895" width="11.7109375" style="35" customWidth="1"/>
    <col min="5896" max="5896" width="12.7109375" style="35" customWidth="1"/>
    <col min="5897" max="5897" width="18.42578125" style="35" bestFit="1" customWidth="1"/>
    <col min="5898" max="5898" width="12.5703125" style="35" customWidth="1"/>
    <col min="5899" max="5900" width="17.5703125" style="35" customWidth="1"/>
    <col min="5901" max="5901" width="12" style="35" customWidth="1"/>
    <col min="5902" max="5902" width="8.5703125" style="35"/>
    <col min="5903" max="5903" width="12" style="35" customWidth="1"/>
    <col min="5904" max="5904" width="11.42578125" style="35" customWidth="1"/>
    <col min="5905" max="5906" width="12" style="35" customWidth="1"/>
    <col min="5907" max="6142" width="8.5703125" style="35"/>
    <col min="6143" max="6143" width="13.28515625" style="35" bestFit="1" customWidth="1"/>
    <col min="6144" max="6144" width="16.28515625" style="35" customWidth="1"/>
    <col min="6145" max="6145" width="15.28515625" style="35" customWidth="1"/>
    <col min="6146" max="6146" width="14.42578125" style="35" customWidth="1"/>
    <col min="6147" max="6147" width="14.28515625" style="35" bestFit="1" customWidth="1"/>
    <col min="6148" max="6148" width="12.7109375" style="35" customWidth="1"/>
    <col min="6149" max="6149" width="17.28515625" style="35" customWidth="1"/>
    <col min="6150" max="6150" width="14.28515625" style="35" customWidth="1"/>
    <col min="6151" max="6151" width="11.7109375" style="35" customWidth="1"/>
    <col min="6152" max="6152" width="12.7109375" style="35" customWidth="1"/>
    <col min="6153" max="6153" width="18.42578125" style="35" bestFit="1" customWidth="1"/>
    <col min="6154" max="6154" width="12.5703125" style="35" customWidth="1"/>
    <col min="6155" max="6156" width="17.5703125" style="35" customWidth="1"/>
    <col min="6157" max="6157" width="12" style="35" customWidth="1"/>
    <col min="6158" max="6158" width="8.5703125" style="35"/>
    <col min="6159" max="6159" width="12" style="35" customWidth="1"/>
    <col min="6160" max="6160" width="11.42578125" style="35" customWidth="1"/>
    <col min="6161" max="6162" width="12" style="35" customWidth="1"/>
    <col min="6163" max="6398" width="8.5703125" style="35"/>
    <col min="6399" max="6399" width="13.28515625" style="35" bestFit="1" customWidth="1"/>
    <col min="6400" max="6400" width="16.28515625" style="35" customWidth="1"/>
    <col min="6401" max="6401" width="15.28515625" style="35" customWidth="1"/>
    <col min="6402" max="6402" width="14.42578125" style="35" customWidth="1"/>
    <col min="6403" max="6403" width="14.28515625" style="35" bestFit="1" customWidth="1"/>
    <col min="6404" max="6404" width="12.7109375" style="35" customWidth="1"/>
    <col min="6405" max="6405" width="17.28515625" style="35" customWidth="1"/>
    <col min="6406" max="6406" width="14.28515625" style="35" customWidth="1"/>
    <col min="6407" max="6407" width="11.7109375" style="35" customWidth="1"/>
    <col min="6408" max="6408" width="12.7109375" style="35" customWidth="1"/>
    <col min="6409" max="6409" width="18.42578125" style="35" bestFit="1" customWidth="1"/>
    <col min="6410" max="6410" width="12.5703125" style="35" customWidth="1"/>
    <col min="6411" max="6412" width="17.5703125" style="35" customWidth="1"/>
    <col min="6413" max="6413" width="12" style="35" customWidth="1"/>
    <col min="6414" max="6414" width="8.5703125" style="35"/>
    <col min="6415" max="6415" width="12" style="35" customWidth="1"/>
    <col min="6416" max="6416" width="11.42578125" style="35" customWidth="1"/>
    <col min="6417" max="6418" width="12" style="35" customWidth="1"/>
    <col min="6419" max="6654" width="8.5703125" style="35"/>
    <col min="6655" max="6655" width="13.28515625" style="35" bestFit="1" customWidth="1"/>
    <col min="6656" max="6656" width="16.28515625" style="35" customWidth="1"/>
    <col min="6657" max="6657" width="15.28515625" style="35" customWidth="1"/>
    <col min="6658" max="6658" width="14.42578125" style="35" customWidth="1"/>
    <col min="6659" max="6659" width="14.28515625" style="35" bestFit="1" customWidth="1"/>
    <col min="6660" max="6660" width="12.7109375" style="35" customWidth="1"/>
    <col min="6661" max="6661" width="17.28515625" style="35" customWidth="1"/>
    <col min="6662" max="6662" width="14.28515625" style="35" customWidth="1"/>
    <col min="6663" max="6663" width="11.7109375" style="35" customWidth="1"/>
    <col min="6664" max="6664" width="12.7109375" style="35" customWidth="1"/>
    <col min="6665" max="6665" width="18.42578125" style="35" bestFit="1" customWidth="1"/>
    <col min="6666" max="6666" width="12.5703125" style="35" customWidth="1"/>
    <col min="6667" max="6668" width="17.5703125" style="35" customWidth="1"/>
    <col min="6669" max="6669" width="12" style="35" customWidth="1"/>
    <col min="6670" max="6670" width="8.5703125" style="35"/>
    <col min="6671" max="6671" width="12" style="35" customWidth="1"/>
    <col min="6672" max="6672" width="11.42578125" style="35" customWidth="1"/>
    <col min="6673" max="6674" width="12" style="35" customWidth="1"/>
    <col min="6675" max="6910" width="8.5703125" style="35"/>
    <col min="6911" max="6911" width="13.28515625" style="35" bestFit="1" customWidth="1"/>
    <col min="6912" max="6912" width="16.28515625" style="35" customWidth="1"/>
    <col min="6913" max="6913" width="15.28515625" style="35" customWidth="1"/>
    <col min="6914" max="6914" width="14.42578125" style="35" customWidth="1"/>
    <col min="6915" max="6915" width="14.28515625" style="35" bestFit="1" customWidth="1"/>
    <col min="6916" max="6916" width="12.7109375" style="35" customWidth="1"/>
    <col min="6917" max="6917" width="17.28515625" style="35" customWidth="1"/>
    <col min="6918" max="6918" width="14.28515625" style="35" customWidth="1"/>
    <col min="6919" max="6919" width="11.7109375" style="35" customWidth="1"/>
    <col min="6920" max="6920" width="12.7109375" style="35" customWidth="1"/>
    <col min="6921" max="6921" width="18.42578125" style="35" bestFit="1" customWidth="1"/>
    <col min="6922" max="6922" width="12.5703125" style="35" customWidth="1"/>
    <col min="6923" max="6924" width="17.5703125" style="35" customWidth="1"/>
    <col min="6925" max="6925" width="12" style="35" customWidth="1"/>
    <col min="6926" max="6926" width="8.5703125" style="35"/>
    <col min="6927" max="6927" width="12" style="35" customWidth="1"/>
    <col min="6928" max="6928" width="11.42578125" style="35" customWidth="1"/>
    <col min="6929" max="6930" width="12" style="35" customWidth="1"/>
    <col min="6931" max="7166" width="8.5703125" style="35"/>
    <col min="7167" max="7167" width="13.28515625" style="35" bestFit="1" customWidth="1"/>
    <col min="7168" max="7168" width="16.28515625" style="35" customWidth="1"/>
    <col min="7169" max="7169" width="15.28515625" style="35" customWidth="1"/>
    <col min="7170" max="7170" width="14.42578125" style="35" customWidth="1"/>
    <col min="7171" max="7171" width="14.28515625" style="35" bestFit="1" customWidth="1"/>
    <col min="7172" max="7172" width="12.7109375" style="35" customWidth="1"/>
    <col min="7173" max="7173" width="17.28515625" style="35" customWidth="1"/>
    <col min="7174" max="7174" width="14.28515625" style="35" customWidth="1"/>
    <col min="7175" max="7175" width="11.7109375" style="35" customWidth="1"/>
    <col min="7176" max="7176" width="12.7109375" style="35" customWidth="1"/>
    <col min="7177" max="7177" width="18.42578125" style="35" bestFit="1" customWidth="1"/>
    <col min="7178" max="7178" width="12.5703125" style="35" customWidth="1"/>
    <col min="7179" max="7180" width="17.5703125" style="35" customWidth="1"/>
    <col min="7181" max="7181" width="12" style="35" customWidth="1"/>
    <col min="7182" max="7182" width="8.5703125" style="35"/>
    <col min="7183" max="7183" width="12" style="35" customWidth="1"/>
    <col min="7184" max="7184" width="11.42578125" style="35" customWidth="1"/>
    <col min="7185" max="7186" width="12" style="35" customWidth="1"/>
    <col min="7187" max="7422" width="8.5703125" style="35"/>
    <col min="7423" max="7423" width="13.28515625" style="35" bestFit="1" customWidth="1"/>
    <col min="7424" max="7424" width="16.28515625" style="35" customWidth="1"/>
    <col min="7425" max="7425" width="15.28515625" style="35" customWidth="1"/>
    <col min="7426" max="7426" width="14.42578125" style="35" customWidth="1"/>
    <col min="7427" max="7427" width="14.28515625" style="35" bestFit="1" customWidth="1"/>
    <col min="7428" max="7428" width="12.7109375" style="35" customWidth="1"/>
    <col min="7429" max="7429" width="17.28515625" style="35" customWidth="1"/>
    <col min="7430" max="7430" width="14.28515625" style="35" customWidth="1"/>
    <col min="7431" max="7431" width="11.7109375" style="35" customWidth="1"/>
    <col min="7432" max="7432" width="12.7109375" style="35" customWidth="1"/>
    <col min="7433" max="7433" width="18.42578125" style="35" bestFit="1" customWidth="1"/>
    <col min="7434" max="7434" width="12.5703125" style="35" customWidth="1"/>
    <col min="7435" max="7436" width="17.5703125" style="35" customWidth="1"/>
    <col min="7437" max="7437" width="12" style="35" customWidth="1"/>
    <col min="7438" max="7438" width="8.5703125" style="35"/>
    <col min="7439" max="7439" width="12" style="35" customWidth="1"/>
    <col min="7440" max="7440" width="11.42578125" style="35" customWidth="1"/>
    <col min="7441" max="7442" width="12" style="35" customWidth="1"/>
    <col min="7443" max="7678" width="8.5703125" style="35"/>
    <col min="7679" max="7679" width="13.28515625" style="35" bestFit="1" customWidth="1"/>
    <col min="7680" max="7680" width="16.28515625" style="35" customWidth="1"/>
    <col min="7681" max="7681" width="15.28515625" style="35" customWidth="1"/>
    <col min="7682" max="7682" width="14.42578125" style="35" customWidth="1"/>
    <col min="7683" max="7683" width="14.28515625" style="35" bestFit="1" customWidth="1"/>
    <col min="7684" max="7684" width="12.7109375" style="35" customWidth="1"/>
    <col min="7685" max="7685" width="17.28515625" style="35" customWidth="1"/>
    <col min="7686" max="7686" width="14.28515625" style="35" customWidth="1"/>
    <col min="7687" max="7687" width="11.7109375" style="35" customWidth="1"/>
    <col min="7688" max="7688" width="12.7109375" style="35" customWidth="1"/>
    <col min="7689" max="7689" width="18.42578125" style="35" bestFit="1" customWidth="1"/>
    <col min="7690" max="7690" width="12.5703125" style="35" customWidth="1"/>
    <col min="7691" max="7692" width="17.5703125" style="35" customWidth="1"/>
    <col min="7693" max="7693" width="12" style="35" customWidth="1"/>
    <col min="7694" max="7694" width="8.5703125" style="35"/>
    <col min="7695" max="7695" width="12" style="35" customWidth="1"/>
    <col min="7696" max="7696" width="11.42578125" style="35" customWidth="1"/>
    <col min="7697" max="7698" width="12" style="35" customWidth="1"/>
    <col min="7699" max="7934" width="8.5703125" style="35"/>
    <col min="7935" max="7935" width="13.28515625" style="35" bestFit="1" customWidth="1"/>
    <col min="7936" max="7936" width="16.28515625" style="35" customWidth="1"/>
    <col min="7937" max="7937" width="15.28515625" style="35" customWidth="1"/>
    <col min="7938" max="7938" width="14.42578125" style="35" customWidth="1"/>
    <col min="7939" max="7939" width="14.28515625" style="35" bestFit="1" customWidth="1"/>
    <col min="7940" max="7940" width="12.7109375" style="35" customWidth="1"/>
    <col min="7941" max="7941" width="17.28515625" style="35" customWidth="1"/>
    <col min="7942" max="7942" width="14.28515625" style="35" customWidth="1"/>
    <col min="7943" max="7943" width="11.7109375" style="35" customWidth="1"/>
    <col min="7944" max="7944" width="12.7109375" style="35" customWidth="1"/>
    <col min="7945" max="7945" width="18.42578125" style="35" bestFit="1" customWidth="1"/>
    <col min="7946" max="7946" width="12.5703125" style="35" customWidth="1"/>
    <col min="7947" max="7948" width="17.5703125" style="35" customWidth="1"/>
    <col min="7949" max="7949" width="12" style="35" customWidth="1"/>
    <col min="7950" max="7950" width="8.5703125" style="35"/>
    <col min="7951" max="7951" width="12" style="35" customWidth="1"/>
    <col min="7952" max="7952" width="11.42578125" style="35" customWidth="1"/>
    <col min="7953" max="7954" width="12" style="35" customWidth="1"/>
    <col min="7955" max="8190" width="8.5703125" style="35"/>
    <col min="8191" max="8191" width="13.28515625" style="35" bestFit="1" customWidth="1"/>
    <col min="8192" max="8192" width="16.28515625" style="35" customWidth="1"/>
    <col min="8193" max="8193" width="15.28515625" style="35" customWidth="1"/>
    <col min="8194" max="8194" width="14.42578125" style="35" customWidth="1"/>
    <col min="8195" max="8195" width="14.28515625" style="35" bestFit="1" customWidth="1"/>
    <col min="8196" max="8196" width="12.7109375" style="35" customWidth="1"/>
    <col min="8197" max="8197" width="17.28515625" style="35" customWidth="1"/>
    <col min="8198" max="8198" width="14.28515625" style="35" customWidth="1"/>
    <col min="8199" max="8199" width="11.7109375" style="35" customWidth="1"/>
    <col min="8200" max="8200" width="12.7109375" style="35" customWidth="1"/>
    <col min="8201" max="8201" width="18.42578125" style="35" bestFit="1" customWidth="1"/>
    <col min="8202" max="8202" width="12.5703125" style="35" customWidth="1"/>
    <col min="8203" max="8204" width="17.5703125" style="35" customWidth="1"/>
    <col min="8205" max="8205" width="12" style="35" customWidth="1"/>
    <col min="8206" max="8206" width="8.5703125" style="35"/>
    <col min="8207" max="8207" width="12" style="35" customWidth="1"/>
    <col min="8208" max="8208" width="11.42578125" style="35" customWidth="1"/>
    <col min="8209" max="8210" width="12" style="35" customWidth="1"/>
    <col min="8211" max="8446" width="8.5703125" style="35"/>
    <col min="8447" max="8447" width="13.28515625" style="35" bestFit="1" customWidth="1"/>
    <col min="8448" max="8448" width="16.28515625" style="35" customWidth="1"/>
    <col min="8449" max="8449" width="15.28515625" style="35" customWidth="1"/>
    <col min="8450" max="8450" width="14.42578125" style="35" customWidth="1"/>
    <col min="8451" max="8451" width="14.28515625" style="35" bestFit="1" customWidth="1"/>
    <col min="8452" max="8452" width="12.7109375" style="35" customWidth="1"/>
    <col min="8453" max="8453" width="17.28515625" style="35" customWidth="1"/>
    <col min="8454" max="8454" width="14.28515625" style="35" customWidth="1"/>
    <col min="8455" max="8455" width="11.7109375" style="35" customWidth="1"/>
    <col min="8456" max="8456" width="12.7109375" style="35" customWidth="1"/>
    <col min="8457" max="8457" width="18.42578125" style="35" bestFit="1" customWidth="1"/>
    <col min="8458" max="8458" width="12.5703125" style="35" customWidth="1"/>
    <col min="8459" max="8460" width="17.5703125" style="35" customWidth="1"/>
    <col min="8461" max="8461" width="12" style="35" customWidth="1"/>
    <col min="8462" max="8462" width="8.5703125" style="35"/>
    <col min="8463" max="8463" width="12" style="35" customWidth="1"/>
    <col min="8464" max="8464" width="11.42578125" style="35" customWidth="1"/>
    <col min="8465" max="8466" width="12" style="35" customWidth="1"/>
    <col min="8467" max="8702" width="8.5703125" style="35"/>
    <col min="8703" max="8703" width="13.28515625" style="35" bestFit="1" customWidth="1"/>
    <col min="8704" max="8704" width="16.28515625" style="35" customWidth="1"/>
    <col min="8705" max="8705" width="15.28515625" style="35" customWidth="1"/>
    <col min="8706" max="8706" width="14.42578125" style="35" customWidth="1"/>
    <col min="8707" max="8707" width="14.28515625" style="35" bestFit="1" customWidth="1"/>
    <col min="8708" max="8708" width="12.7109375" style="35" customWidth="1"/>
    <col min="8709" max="8709" width="17.28515625" style="35" customWidth="1"/>
    <col min="8710" max="8710" width="14.28515625" style="35" customWidth="1"/>
    <col min="8711" max="8711" width="11.7109375" style="35" customWidth="1"/>
    <col min="8712" max="8712" width="12.7109375" style="35" customWidth="1"/>
    <col min="8713" max="8713" width="18.42578125" style="35" bestFit="1" customWidth="1"/>
    <col min="8714" max="8714" width="12.5703125" style="35" customWidth="1"/>
    <col min="8715" max="8716" width="17.5703125" style="35" customWidth="1"/>
    <col min="8717" max="8717" width="12" style="35" customWidth="1"/>
    <col min="8718" max="8718" width="8.5703125" style="35"/>
    <col min="8719" max="8719" width="12" style="35" customWidth="1"/>
    <col min="8720" max="8720" width="11.42578125" style="35" customWidth="1"/>
    <col min="8721" max="8722" width="12" style="35" customWidth="1"/>
    <col min="8723" max="8958" width="8.5703125" style="35"/>
    <col min="8959" max="8959" width="13.28515625" style="35" bestFit="1" customWidth="1"/>
    <col min="8960" max="8960" width="16.28515625" style="35" customWidth="1"/>
    <col min="8961" max="8961" width="15.28515625" style="35" customWidth="1"/>
    <col min="8962" max="8962" width="14.42578125" style="35" customWidth="1"/>
    <col min="8963" max="8963" width="14.28515625" style="35" bestFit="1" customWidth="1"/>
    <col min="8964" max="8964" width="12.7109375" style="35" customWidth="1"/>
    <col min="8965" max="8965" width="17.28515625" style="35" customWidth="1"/>
    <col min="8966" max="8966" width="14.28515625" style="35" customWidth="1"/>
    <col min="8967" max="8967" width="11.7109375" style="35" customWidth="1"/>
    <col min="8968" max="8968" width="12.7109375" style="35" customWidth="1"/>
    <col min="8969" max="8969" width="18.42578125" style="35" bestFit="1" customWidth="1"/>
    <col min="8970" max="8970" width="12.5703125" style="35" customWidth="1"/>
    <col min="8971" max="8972" width="17.5703125" style="35" customWidth="1"/>
    <col min="8973" max="8973" width="12" style="35" customWidth="1"/>
    <col min="8974" max="8974" width="8.5703125" style="35"/>
    <col min="8975" max="8975" width="12" style="35" customWidth="1"/>
    <col min="8976" max="8976" width="11.42578125" style="35" customWidth="1"/>
    <col min="8977" max="8978" width="12" style="35" customWidth="1"/>
    <col min="8979" max="9214" width="8.5703125" style="35"/>
    <col min="9215" max="9215" width="13.28515625" style="35" bestFit="1" customWidth="1"/>
    <col min="9216" max="9216" width="16.28515625" style="35" customWidth="1"/>
    <col min="9217" max="9217" width="15.28515625" style="35" customWidth="1"/>
    <col min="9218" max="9218" width="14.42578125" style="35" customWidth="1"/>
    <col min="9219" max="9219" width="14.28515625" style="35" bestFit="1" customWidth="1"/>
    <col min="9220" max="9220" width="12.7109375" style="35" customWidth="1"/>
    <col min="9221" max="9221" width="17.28515625" style="35" customWidth="1"/>
    <col min="9222" max="9222" width="14.28515625" style="35" customWidth="1"/>
    <col min="9223" max="9223" width="11.7109375" style="35" customWidth="1"/>
    <col min="9224" max="9224" width="12.7109375" style="35" customWidth="1"/>
    <col min="9225" max="9225" width="18.42578125" style="35" bestFit="1" customWidth="1"/>
    <col min="9226" max="9226" width="12.5703125" style="35" customWidth="1"/>
    <col min="9227" max="9228" width="17.5703125" style="35" customWidth="1"/>
    <col min="9229" max="9229" width="12" style="35" customWidth="1"/>
    <col min="9230" max="9230" width="8.5703125" style="35"/>
    <col min="9231" max="9231" width="12" style="35" customWidth="1"/>
    <col min="9232" max="9232" width="11.42578125" style="35" customWidth="1"/>
    <col min="9233" max="9234" width="12" style="35" customWidth="1"/>
    <col min="9235" max="9470" width="8.5703125" style="35"/>
    <col min="9471" max="9471" width="13.28515625" style="35" bestFit="1" customWidth="1"/>
    <col min="9472" max="9472" width="16.28515625" style="35" customWidth="1"/>
    <col min="9473" max="9473" width="15.28515625" style="35" customWidth="1"/>
    <col min="9474" max="9474" width="14.42578125" style="35" customWidth="1"/>
    <col min="9475" max="9475" width="14.28515625" style="35" bestFit="1" customWidth="1"/>
    <col min="9476" max="9476" width="12.7109375" style="35" customWidth="1"/>
    <col min="9477" max="9477" width="17.28515625" style="35" customWidth="1"/>
    <col min="9478" max="9478" width="14.28515625" style="35" customWidth="1"/>
    <col min="9479" max="9479" width="11.7109375" style="35" customWidth="1"/>
    <col min="9480" max="9480" width="12.7109375" style="35" customWidth="1"/>
    <col min="9481" max="9481" width="18.42578125" style="35" bestFit="1" customWidth="1"/>
    <col min="9482" max="9482" width="12.5703125" style="35" customWidth="1"/>
    <col min="9483" max="9484" width="17.5703125" style="35" customWidth="1"/>
    <col min="9485" max="9485" width="12" style="35" customWidth="1"/>
    <col min="9486" max="9486" width="8.5703125" style="35"/>
    <col min="9487" max="9487" width="12" style="35" customWidth="1"/>
    <col min="9488" max="9488" width="11.42578125" style="35" customWidth="1"/>
    <col min="9489" max="9490" width="12" style="35" customWidth="1"/>
    <col min="9491" max="9726" width="8.5703125" style="35"/>
    <col min="9727" max="9727" width="13.28515625" style="35" bestFit="1" customWidth="1"/>
    <col min="9728" max="9728" width="16.28515625" style="35" customWidth="1"/>
    <col min="9729" max="9729" width="15.28515625" style="35" customWidth="1"/>
    <col min="9730" max="9730" width="14.42578125" style="35" customWidth="1"/>
    <col min="9731" max="9731" width="14.28515625" style="35" bestFit="1" customWidth="1"/>
    <col min="9732" max="9732" width="12.7109375" style="35" customWidth="1"/>
    <col min="9733" max="9733" width="17.28515625" style="35" customWidth="1"/>
    <col min="9734" max="9734" width="14.28515625" style="35" customWidth="1"/>
    <col min="9735" max="9735" width="11.7109375" style="35" customWidth="1"/>
    <col min="9736" max="9736" width="12.7109375" style="35" customWidth="1"/>
    <col min="9737" max="9737" width="18.42578125" style="35" bestFit="1" customWidth="1"/>
    <col min="9738" max="9738" width="12.5703125" style="35" customWidth="1"/>
    <col min="9739" max="9740" width="17.5703125" style="35" customWidth="1"/>
    <col min="9741" max="9741" width="12" style="35" customWidth="1"/>
    <col min="9742" max="9742" width="8.5703125" style="35"/>
    <col min="9743" max="9743" width="12" style="35" customWidth="1"/>
    <col min="9744" max="9744" width="11.42578125" style="35" customWidth="1"/>
    <col min="9745" max="9746" width="12" style="35" customWidth="1"/>
    <col min="9747" max="9982" width="8.5703125" style="35"/>
    <col min="9983" max="9983" width="13.28515625" style="35" bestFit="1" customWidth="1"/>
    <col min="9984" max="9984" width="16.28515625" style="35" customWidth="1"/>
    <col min="9985" max="9985" width="15.28515625" style="35" customWidth="1"/>
    <col min="9986" max="9986" width="14.42578125" style="35" customWidth="1"/>
    <col min="9987" max="9987" width="14.28515625" style="35" bestFit="1" customWidth="1"/>
    <col min="9988" max="9988" width="12.7109375" style="35" customWidth="1"/>
    <col min="9989" max="9989" width="17.28515625" style="35" customWidth="1"/>
    <col min="9990" max="9990" width="14.28515625" style="35" customWidth="1"/>
    <col min="9991" max="9991" width="11.7109375" style="35" customWidth="1"/>
    <col min="9992" max="9992" width="12.7109375" style="35" customWidth="1"/>
    <col min="9993" max="9993" width="18.42578125" style="35" bestFit="1" customWidth="1"/>
    <col min="9994" max="9994" width="12.5703125" style="35" customWidth="1"/>
    <col min="9995" max="9996" width="17.5703125" style="35" customWidth="1"/>
    <col min="9997" max="9997" width="12" style="35" customWidth="1"/>
    <col min="9998" max="9998" width="8.5703125" style="35"/>
    <col min="9999" max="9999" width="12" style="35" customWidth="1"/>
    <col min="10000" max="10000" width="11.42578125" style="35" customWidth="1"/>
    <col min="10001" max="10002" width="12" style="35" customWidth="1"/>
    <col min="10003" max="10238" width="8.5703125" style="35"/>
    <col min="10239" max="10239" width="13.28515625" style="35" bestFit="1" customWidth="1"/>
    <col min="10240" max="10240" width="16.28515625" style="35" customWidth="1"/>
    <col min="10241" max="10241" width="15.28515625" style="35" customWidth="1"/>
    <col min="10242" max="10242" width="14.42578125" style="35" customWidth="1"/>
    <col min="10243" max="10243" width="14.28515625" style="35" bestFit="1" customWidth="1"/>
    <col min="10244" max="10244" width="12.7109375" style="35" customWidth="1"/>
    <col min="10245" max="10245" width="17.28515625" style="35" customWidth="1"/>
    <col min="10246" max="10246" width="14.28515625" style="35" customWidth="1"/>
    <col min="10247" max="10247" width="11.7109375" style="35" customWidth="1"/>
    <col min="10248" max="10248" width="12.7109375" style="35" customWidth="1"/>
    <col min="10249" max="10249" width="18.42578125" style="35" bestFit="1" customWidth="1"/>
    <col min="10250" max="10250" width="12.5703125" style="35" customWidth="1"/>
    <col min="10251" max="10252" width="17.5703125" style="35" customWidth="1"/>
    <col min="10253" max="10253" width="12" style="35" customWidth="1"/>
    <col min="10254" max="10254" width="8.5703125" style="35"/>
    <col min="10255" max="10255" width="12" style="35" customWidth="1"/>
    <col min="10256" max="10256" width="11.42578125" style="35" customWidth="1"/>
    <col min="10257" max="10258" width="12" style="35" customWidth="1"/>
    <col min="10259" max="10494" width="8.5703125" style="35"/>
    <col min="10495" max="10495" width="13.28515625" style="35" bestFit="1" customWidth="1"/>
    <col min="10496" max="10496" width="16.28515625" style="35" customWidth="1"/>
    <col min="10497" max="10497" width="15.28515625" style="35" customWidth="1"/>
    <col min="10498" max="10498" width="14.42578125" style="35" customWidth="1"/>
    <col min="10499" max="10499" width="14.28515625" style="35" bestFit="1" customWidth="1"/>
    <col min="10500" max="10500" width="12.7109375" style="35" customWidth="1"/>
    <col min="10501" max="10501" width="17.28515625" style="35" customWidth="1"/>
    <col min="10502" max="10502" width="14.28515625" style="35" customWidth="1"/>
    <col min="10503" max="10503" width="11.7109375" style="35" customWidth="1"/>
    <col min="10504" max="10504" width="12.7109375" style="35" customWidth="1"/>
    <col min="10505" max="10505" width="18.42578125" style="35" bestFit="1" customWidth="1"/>
    <col min="10506" max="10506" width="12.5703125" style="35" customWidth="1"/>
    <col min="10507" max="10508" width="17.5703125" style="35" customWidth="1"/>
    <col min="10509" max="10509" width="12" style="35" customWidth="1"/>
    <col min="10510" max="10510" width="8.5703125" style="35"/>
    <col min="10511" max="10511" width="12" style="35" customWidth="1"/>
    <col min="10512" max="10512" width="11.42578125" style="35" customWidth="1"/>
    <col min="10513" max="10514" width="12" style="35" customWidth="1"/>
    <col min="10515" max="10750" width="8.5703125" style="35"/>
    <col min="10751" max="10751" width="13.28515625" style="35" bestFit="1" customWidth="1"/>
    <col min="10752" max="10752" width="16.28515625" style="35" customWidth="1"/>
    <col min="10753" max="10753" width="15.28515625" style="35" customWidth="1"/>
    <col min="10754" max="10754" width="14.42578125" style="35" customWidth="1"/>
    <col min="10755" max="10755" width="14.28515625" style="35" bestFit="1" customWidth="1"/>
    <col min="10756" max="10756" width="12.7109375" style="35" customWidth="1"/>
    <col min="10757" max="10757" width="17.28515625" style="35" customWidth="1"/>
    <col min="10758" max="10758" width="14.28515625" style="35" customWidth="1"/>
    <col min="10759" max="10759" width="11.7109375" style="35" customWidth="1"/>
    <col min="10760" max="10760" width="12.7109375" style="35" customWidth="1"/>
    <col min="10761" max="10761" width="18.42578125" style="35" bestFit="1" customWidth="1"/>
    <col min="10762" max="10762" width="12.5703125" style="35" customWidth="1"/>
    <col min="10763" max="10764" width="17.5703125" style="35" customWidth="1"/>
    <col min="10765" max="10765" width="12" style="35" customWidth="1"/>
    <col min="10766" max="10766" width="8.5703125" style="35"/>
    <col min="10767" max="10767" width="12" style="35" customWidth="1"/>
    <col min="10768" max="10768" width="11.42578125" style="35" customWidth="1"/>
    <col min="10769" max="10770" width="12" style="35" customWidth="1"/>
    <col min="10771" max="11006" width="8.5703125" style="35"/>
    <col min="11007" max="11007" width="13.28515625" style="35" bestFit="1" customWidth="1"/>
    <col min="11008" max="11008" width="16.28515625" style="35" customWidth="1"/>
    <col min="11009" max="11009" width="15.28515625" style="35" customWidth="1"/>
    <col min="11010" max="11010" width="14.42578125" style="35" customWidth="1"/>
    <col min="11011" max="11011" width="14.28515625" style="35" bestFit="1" customWidth="1"/>
    <col min="11012" max="11012" width="12.7109375" style="35" customWidth="1"/>
    <col min="11013" max="11013" width="17.28515625" style="35" customWidth="1"/>
    <col min="11014" max="11014" width="14.28515625" style="35" customWidth="1"/>
    <col min="11015" max="11015" width="11.7109375" style="35" customWidth="1"/>
    <col min="11016" max="11016" width="12.7109375" style="35" customWidth="1"/>
    <col min="11017" max="11017" width="18.42578125" style="35" bestFit="1" customWidth="1"/>
    <col min="11018" max="11018" width="12.5703125" style="35" customWidth="1"/>
    <col min="11019" max="11020" width="17.5703125" style="35" customWidth="1"/>
    <col min="11021" max="11021" width="12" style="35" customWidth="1"/>
    <col min="11022" max="11022" width="8.5703125" style="35"/>
    <col min="11023" max="11023" width="12" style="35" customWidth="1"/>
    <col min="11024" max="11024" width="11.42578125" style="35" customWidth="1"/>
    <col min="11025" max="11026" width="12" style="35" customWidth="1"/>
    <col min="11027" max="11262" width="8.5703125" style="35"/>
    <col min="11263" max="11263" width="13.28515625" style="35" bestFit="1" customWidth="1"/>
    <col min="11264" max="11264" width="16.28515625" style="35" customWidth="1"/>
    <col min="11265" max="11265" width="15.28515625" style="35" customWidth="1"/>
    <col min="11266" max="11266" width="14.42578125" style="35" customWidth="1"/>
    <col min="11267" max="11267" width="14.28515625" style="35" bestFit="1" customWidth="1"/>
    <col min="11268" max="11268" width="12.7109375" style="35" customWidth="1"/>
    <col min="11269" max="11269" width="17.28515625" style="35" customWidth="1"/>
    <col min="11270" max="11270" width="14.28515625" style="35" customWidth="1"/>
    <col min="11271" max="11271" width="11.7109375" style="35" customWidth="1"/>
    <col min="11272" max="11272" width="12.7109375" style="35" customWidth="1"/>
    <col min="11273" max="11273" width="18.42578125" style="35" bestFit="1" customWidth="1"/>
    <col min="11274" max="11274" width="12.5703125" style="35" customWidth="1"/>
    <col min="11275" max="11276" width="17.5703125" style="35" customWidth="1"/>
    <col min="11277" max="11277" width="12" style="35" customWidth="1"/>
    <col min="11278" max="11278" width="8.5703125" style="35"/>
    <col min="11279" max="11279" width="12" style="35" customWidth="1"/>
    <col min="11280" max="11280" width="11.42578125" style="35" customWidth="1"/>
    <col min="11281" max="11282" width="12" style="35" customWidth="1"/>
    <col min="11283" max="11518" width="8.5703125" style="35"/>
    <col min="11519" max="11519" width="13.28515625" style="35" bestFit="1" customWidth="1"/>
    <col min="11520" max="11520" width="16.28515625" style="35" customWidth="1"/>
    <col min="11521" max="11521" width="15.28515625" style="35" customWidth="1"/>
    <col min="11522" max="11522" width="14.42578125" style="35" customWidth="1"/>
    <col min="11523" max="11523" width="14.28515625" style="35" bestFit="1" customWidth="1"/>
    <col min="11524" max="11524" width="12.7109375" style="35" customWidth="1"/>
    <col min="11525" max="11525" width="17.28515625" style="35" customWidth="1"/>
    <col min="11526" max="11526" width="14.28515625" style="35" customWidth="1"/>
    <col min="11527" max="11527" width="11.7109375" style="35" customWidth="1"/>
    <col min="11528" max="11528" width="12.7109375" style="35" customWidth="1"/>
    <col min="11529" max="11529" width="18.42578125" style="35" bestFit="1" customWidth="1"/>
    <col min="11530" max="11530" width="12.5703125" style="35" customWidth="1"/>
    <col min="11531" max="11532" width="17.5703125" style="35" customWidth="1"/>
    <col min="11533" max="11533" width="12" style="35" customWidth="1"/>
    <col min="11534" max="11534" width="8.5703125" style="35"/>
    <col min="11535" max="11535" width="12" style="35" customWidth="1"/>
    <col min="11536" max="11536" width="11.42578125" style="35" customWidth="1"/>
    <col min="11537" max="11538" width="12" style="35" customWidth="1"/>
    <col min="11539" max="11774" width="8.5703125" style="35"/>
    <col min="11775" max="11775" width="13.28515625" style="35" bestFit="1" customWidth="1"/>
    <col min="11776" max="11776" width="16.28515625" style="35" customWidth="1"/>
    <col min="11777" max="11777" width="15.28515625" style="35" customWidth="1"/>
    <col min="11778" max="11778" width="14.42578125" style="35" customWidth="1"/>
    <col min="11779" max="11779" width="14.28515625" style="35" bestFit="1" customWidth="1"/>
    <col min="11780" max="11780" width="12.7109375" style="35" customWidth="1"/>
    <col min="11781" max="11781" width="17.28515625" style="35" customWidth="1"/>
    <col min="11782" max="11782" width="14.28515625" style="35" customWidth="1"/>
    <col min="11783" max="11783" width="11.7109375" style="35" customWidth="1"/>
    <col min="11784" max="11784" width="12.7109375" style="35" customWidth="1"/>
    <col min="11785" max="11785" width="18.42578125" style="35" bestFit="1" customWidth="1"/>
    <col min="11786" max="11786" width="12.5703125" style="35" customWidth="1"/>
    <col min="11787" max="11788" width="17.5703125" style="35" customWidth="1"/>
    <col min="11789" max="11789" width="12" style="35" customWidth="1"/>
    <col min="11790" max="11790" width="8.5703125" style="35"/>
    <col min="11791" max="11791" width="12" style="35" customWidth="1"/>
    <col min="11792" max="11792" width="11.42578125" style="35" customWidth="1"/>
    <col min="11793" max="11794" width="12" style="35" customWidth="1"/>
    <col min="11795" max="12030" width="8.5703125" style="35"/>
    <col min="12031" max="12031" width="13.28515625" style="35" bestFit="1" customWidth="1"/>
    <col min="12032" max="12032" width="16.28515625" style="35" customWidth="1"/>
    <col min="12033" max="12033" width="15.28515625" style="35" customWidth="1"/>
    <col min="12034" max="12034" width="14.42578125" style="35" customWidth="1"/>
    <col min="12035" max="12035" width="14.28515625" style="35" bestFit="1" customWidth="1"/>
    <col min="12036" max="12036" width="12.7109375" style="35" customWidth="1"/>
    <col min="12037" max="12037" width="17.28515625" style="35" customWidth="1"/>
    <col min="12038" max="12038" width="14.28515625" style="35" customWidth="1"/>
    <col min="12039" max="12039" width="11.7109375" style="35" customWidth="1"/>
    <col min="12040" max="12040" width="12.7109375" style="35" customWidth="1"/>
    <col min="12041" max="12041" width="18.42578125" style="35" bestFit="1" customWidth="1"/>
    <col min="12042" max="12042" width="12.5703125" style="35" customWidth="1"/>
    <col min="12043" max="12044" width="17.5703125" style="35" customWidth="1"/>
    <col min="12045" max="12045" width="12" style="35" customWidth="1"/>
    <col min="12046" max="12046" width="8.5703125" style="35"/>
    <col min="12047" max="12047" width="12" style="35" customWidth="1"/>
    <col min="12048" max="12048" width="11.42578125" style="35" customWidth="1"/>
    <col min="12049" max="12050" width="12" style="35" customWidth="1"/>
    <col min="12051" max="12286" width="8.5703125" style="35"/>
    <col min="12287" max="12287" width="13.28515625" style="35" bestFit="1" customWidth="1"/>
    <col min="12288" max="12288" width="16.28515625" style="35" customWidth="1"/>
    <col min="12289" max="12289" width="15.28515625" style="35" customWidth="1"/>
    <col min="12290" max="12290" width="14.42578125" style="35" customWidth="1"/>
    <col min="12291" max="12291" width="14.28515625" style="35" bestFit="1" customWidth="1"/>
    <col min="12292" max="12292" width="12.7109375" style="35" customWidth="1"/>
    <col min="12293" max="12293" width="17.28515625" style="35" customWidth="1"/>
    <col min="12294" max="12294" width="14.28515625" style="35" customWidth="1"/>
    <col min="12295" max="12295" width="11.7109375" style="35" customWidth="1"/>
    <col min="12296" max="12296" width="12.7109375" style="35" customWidth="1"/>
    <col min="12297" max="12297" width="18.42578125" style="35" bestFit="1" customWidth="1"/>
    <col min="12298" max="12298" width="12.5703125" style="35" customWidth="1"/>
    <col min="12299" max="12300" width="17.5703125" style="35" customWidth="1"/>
    <col min="12301" max="12301" width="12" style="35" customWidth="1"/>
    <col min="12302" max="12302" width="8.5703125" style="35"/>
    <col min="12303" max="12303" width="12" style="35" customWidth="1"/>
    <col min="12304" max="12304" width="11.42578125" style="35" customWidth="1"/>
    <col min="12305" max="12306" width="12" style="35" customWidth="1"/>
    <col min="12307" max="12542" width="8.5703125" style="35"/>
    <col min="12543" max="12543" width="13.28515625" style="35" bestFit="1" customWidth="1"/>
    <col min="12544" max="12544" width="16.28515625" style="35" customWidth="1"/>
    <col min="12545" max="12545" width="15.28515625" style="35" customWidth="1"/>
    <col min="12546" max="12546" width="14.42578125" style="35" customWidth="1"/>
    <col min="12547" max="12547" width="14.28515625" style="35" bestFit="1" customWidth="1"/>
    <col min="12548" max="12548" width="12.7109375" style="35" customWidth="1"/>
    <col min="12549" max="12549" width="17.28515625" style="35" customWidth="1"/>
    <col min="12550" max="12550" width="14.28515625" style="35" customWidth="1"/>
    <col min="12551" max="12551" width="11.7109375" style="35" customWidth="1"/>
    <col min="12552" max="12552" width="12.7109375" style="35" customWidth="1"/>
    <col min="12553" max="12553" width="18.42578125" style="35" bestFit="1" customWidth="1"/>
    <col min="12554" max="12554" width="12.5703125" style="35" customWidth="1"/>
    <col min="12555" max="12556" width="17.5703125" style="35" customWidth="1"/>
    <col min="12557" max="12557" width="12" style="35" customWidth="1"/>
    <col min="12558" max="12558" width="8.5703125" style="35"/>
    <col min="12559" max="12559" width="12" style="35" customWidth="1"/>
    <col min="12560" max="12560" width="11.42578125" style="35" customWidth="1"/>
    <col min="12561" max="12562" width="12" style="35" customWidth="1"/>
    <col min="12563" max="12798" width="8.5703125" style="35"/>
    <col min="12799" max="12799" width="13.28515625" style="35" bestFit="1" customWidth="1"/>
    <col min="12800" max="12800" width="16.28515625" style="35" customWidth="1"/>
    <col min="12801" max="12801" width="15.28515625" style="35" customWidth="1"/>
    <col min="12802" max="12802" width="14.42578125" style="35" customWidth="1"/>
    <col min="12803" max="12803" width="14.28515625" style="35" bestFit="1" customWidth="1"/>
    <col min="12804" max="12804" width="12.7109375" style="35" customWidth="1"/>
    <col min="12805" max="12805" width="17.28515625" style="35" customWidth="1"/>
    <col min="12806" max="12806" width="14.28515625" style="35" customWidth="1"/>
    <col min="12807" max="12807" width="11.7109375" style="35" customWidth="1"/>
    <col min="12808" max="12808" width="12.7109375" style="35" customWidth="1"/>
    <col min="12809" max="12809" width="18.42578125" style="35" bestFit="1" customWidth="1"/>
    <col min="12810" max="12810" width="12.5703125" style="35" customWidth="1"/>
    <col min="12811" max="12812" width="17.5703125" style="35" customWidth="1"/>
    <col min="12813" max="12813" width="12" style="35" customWidth="1"/>
    <col min="12814" max="12814" width="8.5703125" style="35"/>
    <col min="12815" max="12815" width="12" style="35" customWidth="1"/>
    <col min="12816" max="12816" width="11.42578125" style="35" customWidth="1"/>
    <col min="12817" max="12818" width="12" style="35" customWidth="1"/>
    <col min="12819" max="13054" width="8.5703125" style="35"/>
    <col min="13055" max="13055" width="13.28515625" style="35" bestFit="1" customWidth="1"/>
    <col min="13056" max="13056" width="16.28515625" style="35" customWidth="1"/>
    <col min="13057" max="13057" width="15.28515625" style="35" customWidth="1"/>
    <col min="13058" max="13058" width="14.42578125" style="35" customWidth="1"/>
    <col min="13059" max="13059" width="14.28515625" style="35" bestFit="1" customWidth="1"/>
    <col min="13060" max="13060" width="12.7109375" style="35" customWidth="1"/>
    <col min="13061" max="13061" width="17.28515625" style="35" customWidth="1"/>
    <col min="13062" max="13062" width="14.28515625" style="35" customWidth="1"/>
    <col min="13063" max="13063" width="11.7109375" style="35" customWidth="1"/>
    <col min="13064" max="13064" width="12.7109375" style="35" customWidth="1"/>
    <col min="13065" max="13065" width="18.42578125" style="35" bestFit="1" customWidth="1"/>
    <col min="13066" max="13066" width="12.5703125" style="35" customWidth="1"/>
    <col min="13067" max="13068" width="17.5703125" style="35" customWidth="1"/>
    <col min="13069" max="13069" width="12" style="35" customWidth="1"/>
    <col min="13070" max="13070" width="8.5703125" style="35"/>
    <col min="13071" max="13071" width="12" style="35" customWidth="1"/>
    <col min="13072" max="13072" width="11.42578125" style="35" customWidth="1"/>
    <col min="13073" max="13074" width="12" style="35" customWidth="1"/>
    <col min="13075" max="13310" width="8.5703125" style="35"/>
    <col min="13311" max="13311" width="13.28515625" style="35" bestFit="1" customWidth="1"/>
    <col min="13312" max="13312" width="16.28515625" style="35" customWidth="1"/>
    <col min="13313" max="13313" width="15.28515625" style="35" customWidth="1"/>
    <col min="13314" max="13314" width="14.42578125" style="35" customWidth="1"/>
    <col min="13315" max="13315" width="14.28515625" style="35" bestFit="1" customWidth="1"/>
    <col min="13316" max="13316" width="12.7109375" style="35" customWidth="1"/>
    <col min="13317" max="13317" width="17.28515625" style="35" customWidth="1"/>
    <col min="13318" max="13318" width="14.28515625" style="35" customWidth="1"/>
    <col min="13319" max="13319" width="11.7109375" style="35" customWidth="1"/>
    <col min="13320" max="13320" width="12.7109375" style="35" customWidth="1"/>
    <col min="13321" max="13321" width="18.42578125" style="35" bestFit="1" customWidth="1"/>
    <col min="13322" max="13322" width="12.5703125" style="35" customWidth="1"/>
    <col min="13323" max="13324" width="17.5703125" style="35" customWidth="1"/>
    <col min="13325" max="13325" width="12" style="35" customWidth="1"/>
    <col min="13326" max="13326" width="8.5703125" style="35"/>
    <col min="13327" max="13327" width="12" style="35" customWidth="1"/>
    <col min="13328" max="13328" width="11.42578125" style="35" customWidth="1"/>
    <col min="13329" max="13330" width="12" style="35" customWidth="1"/>
    <col min="13331" max="13566" width="8.5703125" style="35"/>
    <col min="13567" max="13567" width="13.28515625" style="35" bestFit="1" customWidth="1"/>
    <col min="13568" max="13568" width="16.28515625" style="35" customWidth="1"/>
    <col min="13569" max="13569" width="15.28515625" style="35" customWidth="1"/>
    <col min="13570" max="13570" width="14.42578125" style="35" customWidth="1"/>
    <col min="13571" max="13571" width="14.28515625" style="35" bestFit="1" customWidth="1"/>
    <col min="13572" max="13572" width="12.7109375" style="35" customWidth="1"/>
    <col min="13573" max="13573" width="17.28515625" style="35" customWidth="1"/>
    <col min="13574" max="13574" width="14.28515625" style="35" customWidth="1"/>
    <col min="13575" max="13575" width="11.7109375" style="35" customWidth="1"/>
    <col min="13576" max="13576" width="12.7109375" style="35" customWidth="1"/>
    <col min="13577" max="13577" width="18.42578125" style="35" bestFit="1" customWidth="1"/>
    <col min="13578" max="13578" width="12.5703125" style="35" customWidth="1"/>
    <col min="13579" max="13580" width="17.5703125" style="35" customWidth="1"/>
    <col min="13581" max="13581" width="12" style="35" customWidth="1"/>
    <col min="13582" max="13582" width="8.5703125" style="35"/>
    <col min="13583" max="13583" width="12" style="35" customWidth="1"/>
    <col min="13584" max="13584" width="11.42578125" style="35" customWidth="1"/>
    <col min="13585" max="13586" width="12" style="35" customWidth="1"/>
    <col min="13587" max="13822" width="8.5703125" style="35"/>
    <col min="13823" max="13823" width="13.28515625" style="35" bestFit="1" customWidth="1"/>
    <col min="13824" max="13824" width="16.28515625" style="35" customWidth="1"/>
    <col min="13825" max="13825" width="15.28515625" style="35" customWidth="1"/>
    <col min="13826" max="13826" width="14.42578125" style="35" customWidth="1"/>
    <col min="13827" max="13827" width="14.28515625" style="35" bestFit="1" customWidth="1"/>
    <col min="13828" max="13828" width="12.7109375" style="35" customWidth="1"/>
    <col min="13829" max="13829" width="17.28515625" style="35" customWidth="1"/>
    <col min="13830" max="13830" width="14.28515625" style="35" customWidth="1"/>
    <col min="13831" max="13831" width="11.7109375" style="35" customWidth="1"/>
    <col min="13832" max="13832" width="12.7109375" style="35" customWidth="1"/>
    <col min="13833" max="13833" width="18.42578125" style="35" bestFit="1" customWidth="1"/>
    <col min="13834" max="13834" width="12.5703125" style="35" customWidth="1"/>
    <col min="13835" max="13836" width="17.5703125" style="35" customWidth="1"/>
    <col min="13837" max="13837" width="12" style="35" customWidth="1"/>
    <col min="13838" max="13838" width="8.5703125" style="35"/>
    <col min="13839" max="13839" width="12" style="35" customWidth="1"/>
    <col min="13840" max="13840" width="11.42578125" style="35" customWidth="1"/>
    <col min="13841" max="13842" width="12" style="35" customWidth="1"/>
    <col min="13843" max="14078" width="8.5703125" style="35"/>
    <col min="14079" max="14079" width="13.28515625" style="35" bestFit="1" customWidth="1"/>
    <col min="14080" max="14080" width="16.28515625" style="35" customWidth="1"/>
    <col min="14081" max="14081" width="15.28515625" style="35" customWidth="1"/>
    <col min="14082" max="14082" width="14.42578125" style="35" customWidth="1"/>
    <col min="14083" max="14083" width="14.28515625" style="35" bestFit="1" customWidth="1"/>
    <col min="14084" max="14084" width="12.7109375" style="35" customWidth="1"/>
    <col min="14085" max="14085" width="17.28515625" style="35" customWidth="1"/>
    <col min="14086" max="14086" width="14.28515625" style="35" customWidth="1"/>
    <col min="14087" max="14087" width="11.7109375" style="35" customWidth="1"/>
    <col min="14088" max="14088" width="12.7109375" style="35" customWidth="1"/>
    <col min="14089" max="14089" width="18.42578125" style="35" bestFit="1" customWidth="1"/>
    <col min="14090" max="14090" width="12.5703125" style="35" customWidth="1"/>
    <col min="14091" max="14092" width="17.5703125" style="35" customWidth="1"/>
    <col min="14093" max="14093" width="12" style="35" customWidth="1"/>
    <col min="14094" max="14094" width="8.5703125" style="35"/>
    <col min="14095" max="14095" width="12" style="35" customWidth="1"/>
    <col min="14096" max="14096" width="11.42578125" style="35" customWidth="1"/>
    <col min="14097" max="14098" width="12" style="35" customWidth="1"/>
    <col min="14099" max="14334" width="8.5703125" style="35"/>
    <col min="14335" max="14335" width="13.28515625" style="35" bestFit="1" customWidth="1"/>
    <col min="14336" max="14336" width="16.28515625" style="35" customWidth="1"/>
    <col min="14337" max="14337" width="15.28515625" style="35" customWidth="1"/>
    <col min="14338" max="14338" width="14.42578125" style="35" customWidth="1"/>
    <col min="14339" max="14339" width="14.28515625" style="35" bestFit="1" customWidth="1"/>
    <col min="14340" max="14340" width="12.7109375" style="35" customWidth="1"/>
    <col min="14341" max="14341" width="17.28515625" style="35" customWidth="1"/>
    <col min="14342" max="14342" width="14.28515625" style="35" customWidth="1"/>
    <col min="14343" max="14343" width="11.7109375" style="35" customWidth="1"/>
    <col min="14344" max="14344" width="12.7109375" style="35" customWidth="1"/>
    <col min="14345" max="14345" width="18.42578125" style="35" bestFit="1" customWidth="1"/>
    <col min="14346" max="14346" width="12.5703125" style="35" customWidth="1"/>
    <col min="14347" max="14348" width="17.5703125" style="35" customWidth="1"/>
    <col min="14349" max="14349" width="12" style="35" customWidth="1"/>
    <col min="14350" max="14350" width="8.5703125" style="35"/>
    <col min="14351" max="14351" width="12" style="35" customWidth="1"/>
    <col min="14352" max="14352" width="11.42578125" style="35" customWidth="1"/>
    <col min="14353" max="14354" width="12" style="35" customWidth="1"/>
    <col min="14355" max="14590" width="8.5703125" style="35"/>
    <col min="14591" max="14591" width="13.28515625" style="35" bestFit="1" customWidth="1"/>
    <col min="14592" max="14592" width="16.28515625" style="35" customWidth="1"/>
    <col min="14593" max="14593" width="15.28515625" style="35" customWidth="1"/>
    <col min="14594" max="14594" width="14.42578125" style="35" customWidth="1"/>
    <col min="14595" max="14595" width="14.28515625" style="35" bestFit="1" customWidth="1"/>
    <col min="14596" max="14596" width="12.7109375" style="35" customWidth="1"/>
    <col min="14597" max="14597" width="17.28515625" style="35" customWidth="1"/>
    <col min="14598" max="14598" width="14.28515625" style="35" customWidth="1"/>
    <col min="14599" max="14599" width="11.7109375" style="35" customWidth="1"/>
    <col min="14600" max="14600" width="12.7109375" style="35" customWidth="1"/>
    <col min="14601" max="14601" width="18.42578125" style="35" bestFit="1" customWidth="1"/>
    <col min="14602" max="14602" width="12.5703125" style="35" customWidth="1"/>
    <col min="14603" max="14604" width="17.5703125" style="35" customWidth="1"/>
    <col min="14605" max="14605" width="12" style="35" customWidth="1"/>
    <col min="14606" max="14606" width="8.5703125" style="35"/>
    <col min="14607" max="14607" width="12" style="35" customWidth="1"/>
    <col min="14608" max="14608" width="11.42578125" style="35" customWidth="1"/>
    <col min="14609" max="14610" width="12" style="35" customWidth="1"/>
    <col min="14611" max="14846" width="8.5703125" style="35"/>
    <col min="14847" max="14847" width="13.28515625" style="35" bestFit="1" customWidth="1"/>
    <col min="14848" max="14848" width="16.28515625" style="35" customWidth="1"/>
    <col min="14849" max="14849" width="15.28515625" style="35" customWidth="1"/>
    <col min="14850" max="14850" width="14.42578125" style="35" customWidth="1"/>
    <col min="14851" max="14851" width="14.28515625" style="35" bestFit="1" customWidth="1"/>
    <col min="14852" max="14852" width="12.7109375" style="35" customWidth="1"/>
    <col min="14853" max="14853" width="17.28515625" style="35" customWidth="1"/>
    <col min="14854" max="14854" width="14.28515625" style="35" customWidth="1"/>
    <col min="14855" max="14855" width="11.7109375" style="35" customWidth="1"/>
    <col min="14856" max="14856" width="12.7109375" style="35" customWidth="1"/>
    <col min="14857" max="14857" width="18.42578125" style="35" bestFit="1" customWidth="1"/>
    <col min="14858" max="14858" width="12.5703125" style="35" customWidth="1"/>
    <col min="14859" max="14860" width="17.5703125" style="35" customWidth="1"/>
    <col min="14861" max="14861" width="12" style="35" customWidth="1"/>
    <col min="14862" max="14862" width="8.5703125" style="35"/>
    <col min="14863" max="14863" width="12" style="35" customWidth="1"/>
    <col min="14864" max="14864" width="11.42578125" style="35" customWidth="1"/>
    <col min="14865" max="14866" width="12" style="35" customWidth="1"/>
    <col min="14867" max="15102" width="8.5703125" style="35"/>
    <col min="15103" max="15103" width="13.28515625" style="35" bestFit="1" customWidth="1"/>
    <col min="15104" max="15104" width="16.28515625" style="35" customWidth="1"/>
    <col min="15105" max="15105" width="15.28515625" style="35" customWidth="1"/>
    <col min="15106" max="15106" width="14.42578125" style="35" customWidth="1"/>
    <col min="15107" max="15107" width="14.28515625" style="35" bestFit="1" customWidth="1"/>
    <col min="15108" max="15108" width="12.7109375" style="35" customWidth="1"/>
    <col min="15109" max="15109" width="17.28515625" style="35" customWidth="1"/>
    <col min="15110" max="15110" width="14.28515625" style="35" customWidth="1"/>
    <col min="15111" max="15111" width="11.7109375" style="35" customWidth="1"/>
    <col min="15112" max="15112" width="12.7109375" style="35" customWidth="1"/>
    <col min="15113" max="15113" width="18.42578125" style="35" bestFit="1" customWidth="1"/>
    <col min="15114" max="15114" width="12.5703125" style="35" customWidth="1"/>
    <col min="15115" max="15116" width="17.5703125" style="35" customWidth="1"/>
    <col min="15117" max="15117" width="12" style="35" customWidth="1"/>
    <col min="15118" max="15118" width="8.5703125" style="35"/>
    <col min="15119" max="15119" width="12" style="35" customWidth="1"/>
    <col min="15120" max="15120" width="11.42578125" style="35" customWidth="1"/>
    <col min="15121" max="15122" width="12" style="35" customWidth="1"/>
    <col min="15123" max="15358" width="8.5703125" style="35"/>
    <col min="15359" max="15359" width="13.28515625" style="35" bestFit="1" customWidth="1"/>
    <col min="15360" max="15360" width="16.28515625" style="35" customWidth="1"/>
    <col min="15361" max="15361" width="15.28515625" style="35" customWidth="1"/>
    <col min="15362" max="15362" width="14.42578125" style="35" customWidth="1"/>
    <col min="15363" max="15363" width="14.28515625" style="35" bestFit="1" customWidth="1"/>
    <col min="15364" max="15364" width="12.7109375" style="35" customWidth="1"/>
    <col min="15365" max="15365" width="17.28515625" style="35" customWidth="1"/>
    <col min="15366" max="15366" width="14.28515625" style="35" customWidth="1"/>
    <col min="15367" max="15367" width="11.7109375" style="35" customWidth="1"/>
    <col min="15368" max="15368" width="12.7109375" style="35" customWidth="1"/>
    <col min="15369" max="15369" width="18.42578125" style="35" bestFit="1" customWidth="1"/>
    <col min="15370" max="15370" width="12.5703125" style="35" customWidth="1"/>
    <col min="15371" max="15372" width="17.5703125" style="35" customWidth="1"/>
    <col min="15373" max="15373" width="12" style="35" customWidth="1"/>
    <col min="15374" max="15374" width="8.5703125" style="35"/>
    <col min="15375" max="15375" width="12" style="35" customWidth="1"/>
    <col min="15376" max="15376" width="11.42578125" style="35" customWidth="1"/>
    <col min="15377" max="15378" width="12" style="35" customWidth="1"/>
    <col min="15379" max="15614" width="8.5703125" style="35"/>
    <col min="15615" max="15615" width="13.28515625" style="35" bestFit="1" customWidth="1"/>
    <col min="15616" max="15616" width="16.28515625" style="35" customWidth="1"/>
    <col min="15617" max="15617" width="15.28515625" style="35" customWidth="1"/>
    <col min="15618" max="15618" width="14.42578125" style="35" customWidth="1"/>
    <col min="15619" max="15619" width="14.28515625" style="35" bestFit="1" customWidth="1"/>
    <col min="15620" max="15620" width="12.7109375" style="35" customWidth="1"/>
    <col min="15621" max="15621" width="17.28515625" style="35" customWidth="1"/>
    <col min="15622" max="15622" width="14.28515625" style="35" customWidth="1"/>
    <col min="15623" max="15623" width="11.7109375" style="35" customWidth="1"/>
    <col min="15624" max="15624" width="12.7109375" style="35" customWidth="1"/>
    <col min="15625" max="15625" width="18.42578125" style="35" bestFit="1" customWidth="1"/>
    <col min="15626" max="15626" width="12.5703125" style="35" customWidth="1"/>
    <col min="15627" max="15628" width="17.5703125" style="35" customWidth="1"/>
    <col min="15629" max="15629" width="12" style="35" customWidth="1"/>
    <col min="15630" max="15630" width="8.5703125" style="35"/>
    <col min="15631" max="15631" width="12" style="35" customWidth="1"/>
    <col min="15632" max="15632" width="11.42578125" style="35" customWidth="1"/>
    <col min="15633" max="15634" width="12" style="35" customWidth="1"/>
    <col min="15635" max="15870" width="8.5703125" style="35"/>
    <col min="15871" max="15871" width="13.28515625" style="35" bestFit="1" customWidth="1"/>
    <col min="15872" max="15872" width="16.28515625" style="35" customWidth="1"/>
    <col min="15873" max="15873" width="15.28515625" style="35" customWidth="1"/>
    <col min="15874" max="15874" width="14.42578125" style="35" customWidth="1"/>
    <col min="15875" max="15875" width="14.28515625" style="35" bestFit="1" customWidth="1"/>
    <col min="15876" max="15876" width="12.7109375" style="35" customWidth="1"/>
    <col min="15877" max="15877" width="17.28515625" style="35" customWidth="1"/>
    <col min="15878" max="15878" width="14.28515625" style="35" customWidth="1"/>
    <col min="15879" max="15879" width="11.7109375" style="35" customWidth="1"/>
    <col min="15880" max="15880" width="12.7109375" style="35" customWidth="1"/>
    <col min="15881" max="15881" width="18.42578125" style="35" bestFit="1" customWidth="1"/>
    <col min="15882" max="15882" width="12.5703125" style="35" customWidth="1"/>
    <col min="15883" max="15884" width="17.5703125" style="35" customWidth="1"/>
    <col min="15885" max="15885" width="12" style="35" customWidth="1"/>
    <col min="15886" max="15886" width="8.5703125" style="35"/>
    <col min="15887" max="15887" width="12" style="35" customWidth="1"/>
    <col min="15888" max="15888" width="11.42578125" style="35" customWidth="1"/>
    <col min="15889" max="15890" width="12" style="35" customWidth="1"/>
    <col min="15891" max="16126" width="8.5703125" style="35"/>
    <col min="16127" max="16127" width="13.28515625" style="35" bestFit="1" customWidth="1"/>
    <col min="16128" max="16128" width="16.28515625" style="35" customWidth="1"/>
    <col min="16129" max="16129" width="15.28515625" style="35" customWidth="1"/>
    <col min="16130" max="16130" width="14.42578125" style="35" customWidth="1"/>
    <col min="16131" max="16131" width="14.28515625" style="35" bestFit="1" customWidth="1"/>
    <col min="16132" max="16132" width="12.7109375" style="35" customWidth="1"/>
    <col min="16133" max="16133" width="17.28515625" style="35" customWidth="1"/>
    <col min="16134" max="16134" width="14.28515625" style="35" customWidth="1"/>
    <col min="16135" max="16135" width="11.7109375" style="35" customWidth="1"/>
    <col min="16136" max="16136" width="12.7109375" style="35" customWidth="1"/>
    <col min="16137" max="16137" width="18.42578125" style="35" bestFit="1" customWidth="1"/>
    <col min="16138" max="16138" width="12.5703125" style="35" customWidth="1"/>
    <col min="16139" max="16140" width="17.5703125" style="35" customWidth="1"/>
    <col min="16141" max="16141" width="12" style="35" customWidth="1"/>
    <col min="16142" max="16142" width="8.5703125" style="35"/>
    <col min="16143" max="16143" width="12" style="35" customWidth="1"/>
    <col min="16144" max="16144" width="11.42578125" style="35" customWidth="1"/>
    <col min="16145" max="16146" width="12" style="35" customWidth="1"/>
    <col min="16147" max="16384" width="8.5703125" style="35"/>
  </cols>
  <sheetData>
    <row r="1" spans="1:15" ht="14.25" customHeight="1" x14ac:dyDescent="0.3">
      <c r="A1" s="516" t="s">
        <v>0</v>
      </c>
      <c r="B1" s="517"/>
      <c r="C1" s="517"/>
      <c r="D1" s="1"/>
      <c r="E1" s="2"/>
      <c r="F1" s="3"/>
      <c r="G1" s="4"/>
      <c r="H1" s="4"/>
      <c r="I1" s="525" t="s">
        <v>1</v>
      </c>
      <c r="J1" s="526"/>
      <c r="K1" s="526"/>
      <c r="L1" s="527"/>
    </row>
    <row r="2" spans="1:15" ht="12.75" customHeight="1" x14ac:dyDescent="0.3">
      <c r="A2" s="518" t="s">
        <v>2</v>
      </c>
      <c r="B2" s="519"/>
      <c r="C2" s="519"/>
      <c r="D2" s="5"/>
      <c r="E2" s="6"/>
      <c r="F2" s="7"/>
      <c r="G2" s="4"/>
      <c r="H2" s="328"/>
      <c r="I2" s="329"/>
      <c r="J2" s="330"/>
      <c r="K2" s="330"/>
      <c r="L2" s="331"/>
    </row>
    <row r="3" spans="1:15" ht="19.5" customHeight="1" thickBot="1" x14ac:dyDescent="0.35">
      <c r="A3" s="520" t="s">
        <v>3</v>
      </c>
      <c r="B3" s="521" t="s">
        <v>4</v>
      </c>
      <c r="C3" s="521" t="s">
        <v>4</v>
      </c>
      <c r="D3" s="8"/>
      <c r="E3" s="9"/>
      <c r="F3" s="10"/>
      <c r="G3" s="4"/>
      <c r="H3" s="4"/>
      <c r="I3" s="332"/>
      <c r="J3" s="333"/>
      <c r="K3" s="333"/>
      <c r="L3" s="334"/>
    </row>
    <row r="4" spans="1:15" ht="16.5" customHeight="1" x14ac:dyDescent="0.3">
      <c r="A4" s="47"/>
      <c r="B4" s="47"/>
      <c r="C4" s="47"/>
      <c r="D4" s="47"/>
      <c r="E4" s="47"/>
      <c r="F4" s="47"/>
      <c r="G4" s="47"/>
      <c r="H4" s="49"/>
      <c r="I4" s="49"/>
      <c r="J4" s="49"/>
      <c r="K4" s="49"/>
      <c r="L4" s="49"/>
    </row>
    <row r="5" spans="1:15" ht="19.5" customHeight="1" x14ac:dyDescent="0.3">
      <c r="A5" s="535" t="s">
        <v>197</v>
      </c>
      <c r="B5" s="535"/>
      <c r="C5" s="535"/>
      <c r="D5" s="535"/>
      <c r="E5" s="535"/>
      <c r="F5" s="535"/>
      <c r="G5" s="535"/>
      <c r="H5" s="535"/>
      <c r="I5" s="535"/>
      <c r="J5" s="535"/>
      <c r="K5" s="535"/>
      <c r="L5" s="74"/>
    </row>
    <row r="6" spans="1:15" ht="95.25" customHeight="1" x14ac:dyDescent="0.3">
      <c r="A6" s="515" t="s">
        <v>5</v>
      </c>
      <c r="B6" s="50" t="s">
        <v>6</v>
      </c>
      <c r="C6" s="50" t="s">
        <v>195</v>
      </c>
      <c r="D6" s="405" t="s">
        <v>159</v>
      </c>
      <c r="E6" s="55"/>
      <c r="F6" s="50"/>
      <c r="G6" s="50" t="s">
        <v>25</v>
      </c>
      <c r="H6" s="50" t="s">
        <v>79</v>
      </c>
      <c r="I6" s="85" t="s">
        <v>26</v>
      </c>
      <c r="J6" s="87" t="s">
        <v>37</v>
      </c>
      <c r="K6" s="87" t="s">
        <v>38</v>
      </c>
    </row>
    <row r="7" spans="1:15" ht="18" customHeight="1" x14ac:dyDescent="0.3">
      <c r="A7" s="515"/>
      <c r="B7" s="52" t="s">
        <v>76</v>
      </c>
      <c r="C7" s="53">
        <v>63807.87</v>
      </c>
      <c r="D7" s="345">
        <f>49.08*13</f>
        <v>638.04</v>
      </c>
      <c r="E7" s="55"/>
      <c r="F7" s="346"/>
      <c r="G7" s="56">
        <f>+C7+D7</f>
        <v>64445.91</v>
      </c>
      <c r="H7" s="57">
        <f>G7*38.38%</f>
        <v>24734.340258000004</v>
      </c>
      <c r="I7" s="58">
        <f>+ROUND(+G7+H7,2)</f>
        <v>89180.25</v>
      </c>
      <c r="J7" s="88"/>
      <c r="K7" s="98">
        <f>+ROUND(I7*J7,2)</f>
        <v>0</v>
      </c>
    </row>
    <row r="8" spans="1:15" ht="18" customHeight="1" x14ac:dyDescent="0.3">
      <c r="A8" s="515"/>
      <c r="B8" s="52" t="s">
        <v>8</v>
      </c>
      <c r="C8" s="53">
        <v>50005.77</v>
      </c>
      <c r="D8" s="406">
        <f>38.47*13</f>
        <v>500.11</v>
      </c>
      <c r="E8" s="55"/>
      <c r="F8" s="346"/>
      <c r="G8" s="56">
        <f>+C8+D8</f>
        <v>50505.88</v>
      </c>
      <c r="H8" s="57">
        <f>G8*38.38%</f>
        <v>19384.156744</v>
      </c>
      <c r="I8" s="58">
        <f>+ROUND(+G8+H8,2)</f>
        <v>69890.039999999994</v>
      </c>
      <c r="J8" s="88"/>
      <c r="K8" s="98">
        <f>+ROUND(I8*J8,2)</f>
        <v>0</v>
      </c>
      <c r="M8" s="90"/>
      <c r="O8" s="43"/>
    </row>
    <row r="9" spans="1:15" ht="8.25" customHeight="1" x14ac:dyDescent="0.3">
      <c r="A9" s="62"/>
      <c r="B9" s="63"/>
      <c r="C9" s="99"/>
      <c r="D9" s="99"/>
      <c r="E9" s="99"/>
      <c r="F9" s="99"/>
      <c r="G9" s="99"/>
      <c r="H9" s="99"/>
      <c r="I9" s="99"/>
      <c r="J9" s="100"/>
      <c r="K9" s="99"/>
      <c r="M9" s="90"/>
      <c r="N9" s="43"/>
      <c r="O9" s="43"/>
    </row>
    <row r="10" spans="1:15" ht="108" customHeight="1" x14ac:dyDescent="0.3">
      <c r="A10" s="414"/>
      <c r="C10" s="50" t="s">
        <v>273</v>
      </c>
      <c r="D10" s="50" t="s">
        <v>159</v>
      </c>
      <c r="E10" s="55"/>
      <c r="F10" s="50"/>
      <c r="G10" s="50" t="s">
        <v>32</v>
      </c>
      <c r="H10" s="50" t="s">
        <v>75</v>
      </c>
      <c r="I10" s="343" t="s">
        <v>26</v>
      </c>
      <c r="J10" s="87" t="s">
        <v>37</v>
      </c>
      <c r="K10" s="87" t="s">
        <v>38</v>
      </c>
      <c r="O10" s="43"/>
    </row>
    <row r="11" spans="1:15" ht="25.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88"/>
      <c r="K11" s="98">
        <f t="shared" ref="K11:K16" si="2">+ROUND(I11*J11,2)</f>
        <v>0</v>
      </c>
      <c r="O11" s="43"/>
    </row>
    <row r="12" spans="1:15" ht="25.5" customHeight="1" x14ac:dyDescent="0.3">
      <c r="A12" s="524"/>
      <c r="B12" s="408" t="s">
        <v>262</v>
      </c>
      <c r="C12" s="53">
        <f>38588.32/12*13</f>
        <v>41804.013333333329</v>
      </c>
      <c r="D12" s="223">
        <f>32.16*13</f>
        <v>418.07999999999993</v>
      </c>
      <c r="E12" s="55"/>
      <c r="F12" s="66"/>
      <c r="G12" s="344">
        <f t="shared" si="0"/>
        <v>42222.093333333331</v>
      </c>
      <c r="H12" s="57">
        <f t="shared" ref="H12:H16" si="3">G12*38.38%</f>
        <v>16204.839421333334</v>
      </c>
      <c r="I12" s="347">
        <f t="shared" si="1"/>
        <v>58426.93</v>
      </c>
      <c r="J12" s="88"/>
      <c r="K12" s="98">
        <f t="shared" si="2"/>
        <v>0</v>
      </c>
      <c r="O12" s="43"/>
    </row>
    <row r="13" spans="1:15" ht="25.5" customHeight="1" x14ac:dyDescent="0.3">
      <c r="A13" s="524"/>
      <c r="B13" s="408" t="s">
        <v>263</v>
      </c>
      <c r="C13" s="53">
        <f>36217.8/12*13</f>
        <v>39235.950000000004</v>
      </c>
      <c r="D13" s="223">
        <f>30.18*13</f>
        <v>392.34</v>
      </c>
      <c r="E13" s="55"/>
      <c r="F13" s="66"/>
      <c r="G13" s="344">
        <f t="shared" si="0"/>
        <v>39628.29</v>
      </c>
      <c r="H13" s="57">
        <f t="shared" si="3"/>
        <v>15209.337702000001</v>
      </c>
      <c r="I13" s="347">
        <f t="shared" si="1"/>
        <v>54837.63</v>
      </c>
      <c r="J13" s="88"/>
      <c r="K13" s="98">
        <f t="shared" si="2"/>
        <v>0</v>
      </c>
      <c r="O13" s="43"/>
    </row>
    <row r="14" spans="1:15" ht="25.5" customHeight="1" x14ac:dyDescent="0.3">
      <c r="A14" s="524"/>
      <c r="B14" s="408" t="s">
        <v>264</v>
      </c>
      <c r="C14" s="53">
        <f>27626.32/12*13</f>
        <v>29928.513333333332</v>
      </c>
      <c r="D14" s="223">
        <f>23.02*13</f>
        <v>299.26</v>
      </c>
      <c r="E14" s="55"/>
      <c r="F14" s="66"/>
      <c r="G14" s="344">
        <f t="shared" si="0"/>
        <v>30227.773333333331</v>
      </c>
      <c r="H14" s="57">
        <f t="shared" si="3"/>
        <v>11601.419405333334</v>
      </c>
      <c r="I14" s="347">
        <f t="shared" si="1"/>
        <v>41829.19</v>
      </c>
      <c r="J14" s="88"/>
      <c r="K14" s="98">
        <f t="shared" si="2"/>
        <v>0</v>
      </c>
      <c r="O14" s="43"/>
    </row>
    <row r="15" spans="1:15" ht="25.5" customHeight="1" x14ac:dyDescent="0.3">
      <c r="A15" s="524"/>
      <c r="B15" s="408" t="s">
        <v>265</v>
      </c>
      <c r="C15" s="53">
        <f>48525.22/12*13</f>
        <v>52568.988333333335</v>
      </c>
      <c r="D15" s="223">
        <f>40.44*13</f>
        <v>525.72</v>
      </c>
      <c r="E15" s="55"/>
      <c r="F15" s="66"/>
      <c r="G15" s="344">
        <f t="shared" si="0"/>
        <v>53094.708333333336</v>
      </c>
      <c r="H15" s="57">
        <f t="shared" si="3"/>
        <v>20377.749058333335</v>
      </c>
      <c r="I15" s="347">
        <f t="shared" si="1"/>
        <v>73472.460000000006</v>
      </c>
      <c r="J15" s="88"/>
      <c r="K15" s="98">
        <f t="shared" si="2"/>
        <v>0</v>
      </c>
      <c r="O15" s="43"/>
    </row>
    <row r="16" spans="1:15" ht="25.5" customHeight="1" x14ac:dyDescent="0.3">
      <c r="A16" s="524"/>
      <c r="B16" s="408" t="s">
        <v>266</v>
      </c>
      <c r="C16" s="53">
        <f>42105.94/12*13</f>
        <v>45614.768333333333</v>
      </c>
      <c r="D16" s="223">
        <f>35.09*13</f>
        <v>456.17000000000007</v>
      </c>
      <c r="E16" s="55"/>
      <c r="F16" s="66"/>
      <c r="G16" s="344">
        <f t="shared" si="0"/>
        <v>46070.938333333332</v>
      </c>
      <c r="H16" s="57">
        <f t="shared" si="3"/>
        <v>17682.026132333332</v>
      </c>
      <c r="I16" s="347">
        <f t="shared" si="1"/>
        <v>63752.959999999999</v>
      </c>
      <c r="J16" s="88"/>
      <c r="K16" s="98">
        <f t="shared" si="2"/>
        <v>0</v>
      </c>
      <c r="O16" s="43"/>
    </row>
    <row r="17" spans="1:15" ht="8.25" customHeight="1" x14ac:dyDescent="0.3">
      <c r="A17" s="62"/>
      <c r="B17" s="63"/>
      <c r="C17" s="99"/>
      <c r="D17" s="99"/>
      <c r="E17" s="99"/>
      <c r="F17" s="99"/>
      <c r="G17" s="99"/>
      <c r="H17" s="99"/>
      <c r="I17" s="99"/>
      <c r="J17" s="100"/>
      <c r="K17" s="99"/>
      <c r="M17" s="90"/>
      <c r="N17" s="43"/>
      <c r="O17" s="43"/>
    </row>
    <row r="18" spans="1:15" ht="121.5" customHeight="1" x14ac:dyDescent="0.3">
      <c r="A18" s="515" t="s">
        <v>9</v>
      </c>
      <c r="B18" s="65"/>
      <c r="C18" s="50" t="s">
        <v>133</v>
      </c>
      <c r="D18" s="50" t="s">
        <v>159</v>
      </c>
      <c r="E18" s="50" t="s">
        <v>27</v>
      </c>
      <c r="F18" s="50" t="s">
        <v>28</v>
      </c>
      <c r="G18" s="50" t="s">
        <v>10</v>
      </c>
      <c r="H18" s="50" t="s">
        <v>29</v>
      </c>
      <c r="I18" s="343" t="s">
        <v>26</v>
      </c>
      <c r="J18" s="87" t="s">
        <v>37</v>
      </c>
      <c r="K18" s="87" t="s">
        <v>38</v>
      </c>
      <c r="O18" s="43"/>
    </row>
    <row r="19" spans="1:15" ht="15.75" customHeight="1" x14ac:dyDescent="0.3">
      <c r="A19" s="515"/>
      <c r="B19" s="223" t="s">
        <v>165</v>
      </c>
      <c r="C19" s="348">
        <f>34634.49/12*13</f>
        <v>37520.697500000002</v>
      </c>
      <c r="D19" s="348">
        <f>28.86*13</f>
        <v>375.18</v>
      </c>
      <c r="E19" s="348"/>
      <c r="F19" s="348"/>
      <c r="G19" s="348">
        <f>+C19+D19+E19+F19</f>
        <v>37895.877500000002</v>
      </c>
      <c r="H19" s="348">
        <f>+(C19+D19+E19)*38.38%+(F19*32.7%)</f>
        <v>14544.437784500002</v>
      </c>
      <c r="I19" s="347" t="str">
        <f>+IF(E19&lt;&gt;0,+ROUND(+G19+H19,2),"0")</f>
        <v>0</v>
      </c>
      <c r="J19" s="86"/>
      <c r="K19" s="98">
        <f>+ROUND(I19*J19,2)</f>
        <v>0</v>
      </c>
    </row>
    <row r="20" spans="1:15" x14ac:dyDescent="0.3">
      <c r="A20" s="515"/>
      <c r="B20" s="63"/>
      <c r="C20" s="64"/>
      <c r="D20" s="64"/>
      <c r="E20" s="64"/>
      <c r="F20" s="64"/>
      <c r="G20" s="64"/>
      <c r="H20" s="64"/>
      <c r="I20" s="99"/>
      <c r="J20" s="100"/>
      <c r="K20" s="99"/>
    </row>
    <row r="21" spans="1:15" ht="75" x14ac:dyDescent="0.3">
      <c r="A21" s="515"/>
      <c r="B21" s="65"/>
      <c r="C21" s="50" t="s">
        <v>133</v>
      </c>
      <c r="D21" s="50" t="s">
        <v>159</v>
      </c>
      <c r="E21" s="50" t="s">
        <v>279</v>
      </c>
      <c r="F21" s="50"/>
      <c r="G21" s="50" t="s">
        <v>32</v>
      </c>
      <c r="H21" s="50" t="s">
        <v>169</v>
      </c>
      <c r="I21" s="343" t="s">
        <v>26</v>
      </c>
      <c r="J21" s="87" t="s">
        <v>37</v>
      </c>
      <c r="K21" s="87" t="s">
        <v>38</v>
      </c>
    </row>
    <row r="22" spans="1:15" x14ac:dyDescent="0.3">
      <c r="A22" s="515"/>
      <c r="B22" s="223" t="s">
        <v>11</v>
      </c>
      <c r="C22" s="53">
        <f>ROUND(25363.13/12*13,2)</f>
        <v>27476.720000000001</v>
      </c>
      <c r="D22" s="344">
        <f>21.14*13</f>
        <v>274.82</v>
      </c>
      <c r="E22" s="344"/>
      <c r="F22" s="66"/>
      <c r="G22" s="344">
        <f>+F22+D22+C22+E22</f>
        <v>27751.54</v>
      </c>
      <c r="H22" s="57">
        <f>G22*38.38%</f>
        <v>10651.041052</v>
      </c>
      <c r="I22" s="347">
        <f>+ROUND(+G22+H22,2)</f>
        <v>38402.58</v>
      </c>
      <c r="J22" s="88"/>
      <c r="K22" s="98">
        <f>+ROUND(I22*J22,2)</f>
        <v>0</v>
      </c>
    </row>
    <row r="23" spans="1:15" x14ac:dyDescent="0.3">
      <c r="A23" s="515"/>
      <c r="B23" s="223" t="s">
        <v>12</v>
      </c>
      <c r="C23" s="53">
        <f>+ROUND(20884.37/12*13,2)</f>
        <v>22624.73</v>
      </c>
      <c r="D23" s="344">
        <f>17.4*13</f>
        <v>226.2</v>
      </c>
      <c r="E23" s="344"/>
      <c r="F23" s="66"/>
      <c r="G23" s="344">
        <f>+F23+D23+C23+E23</f>
        <v>22850.93</v>
      </c>
      <c r="H23" s="57">
        <f>G23*38.38%</f>
        <v>8770.1869340000012</v>
      </c>
      <c r="I23" s="347">
        <f>+ROUND(+G23+H23,2)</f>
        <v>31621.119999999999</v>
      </c>
      <c r="J23" s="88">
        <v>1</v>
      </c>
      <c r="K23" s="98">
        <f>+ROUND(I23*J23,2)</f>
        <v>31621.119999999999</v>
      </c>
      <c r="L23" s="43"/>
    </row>
    <row r="24" spans="1:15" ht="18.75" customHeight="1" x14ac:dyDescent="0.3">
      <c r="A24" s="515"/>
      <c r="B24" s="223" t="s">
        <v>13</v>
      </c>
      <c r="C24" s="53">
        <f>+ROUND(19847.64/12*13,2)</f>
        <v>21501.61</v>
      </c>
      <c r="D24" s="344">
        <f>16.54*13</f>
        <v>215.01999999999998</v>
      </c>
      <c r="E24" s="344"/>
      <c r="F24" s="66"/>
      <c r="G24" s="344">
        <f>+F24+D24+C24+E24</f>
        <v>21716.63</v>
      </c>
      <c r="H24" s="57">
        <f>G24*38.38%</f>
        <v>8334.8425940000016</v>
      </c>
      <c r="I24" s="347">
        <f>+ROUND(+G24+H24,2)</f>
        <v>30051.47</v>
      </c>
      <c r="J24" s="88"/>
      <c r="K24" s="98">
        <f>+ROUND(I24*J24,2)</f>
        <v>0</v>
      </c>
    </row>
    <row r="25" spans="1:15" ht="18.75" customHeight="1" x14ac:dyDescent="0.35">
      <c r="B25" s="36"/>
      <c r="C25" s="105"/>
      <c r="D25" s="106"/>
      <c r="E25" s="106"/>
      <c r="F25" s="105"/>
      <c r="G25" s="107" t="s">
        <v>15</v>
      </c>
      <c r="H25" s="108" t="s">
        <v>198</v>
      </c>
      <c r="I25" s="109"/>
      <c r="J25" s="110">
        <f>+J7</f>
        <v>0</v>
      </c>
      <c r="K25" s="111">
        <f>+K7</f>
        <v>0</v>
      </c>
    </row>
    <row r="26" spans="1:15" ht="19.5" x14ac:dyDescent="0.35">
      <c r="B26" s="91"/>
      <c r="C26" s="91"/>
      <c r="D26" s="36"/>
      <c r="E26" s="36"/>
      <c r="F26" s="91"/>
      <c r="G26" s="107" t="s">
        <v>15</v>
      </c>
      <c r="H26" s="112" t="s">
        <v>267</v>
      </c>
      <c r="I26" s="55"/>
      <c r="J26" s="113">
        <f>+SUM(J8:J24)</f>
        <v>1</v>
      </c>
      <c r="K26" s="98">
        <f>+SUM(K8:K24)</f>
        <v>31621.119999999999</v>
      </c>
    </row>
    <row r="27" spans="1:15" x14ac:dyDescent="0.3">
      <c r="B27" s="91"/>
      <c r="C27" s="91"/>
      <c r="D27" s="91"/>
      <c r="E27" s="91"/>
      <c r="F27" s="91"/>
      <c r="G27" s="91"/>
      <c r="H27" s="27" t="s">
        <v>18</v>
      </c>
      <c r="I27" s="27"/>
      <c r="J27" s="92">
        <f>+SUM(J7:J24)</f>
        <v>1</v>
      </c>
      <c r="K27" s="89">
        <f>+SUM(K7:K24)</f>
        <v>31621.119999999999</v>
      </c>
    </row>
    <row r="28" spans="1:15" x14ac:dyDescent="0.3">
      <c r="B28" s="91"/>
      <c r="C28" s="91"/>
      <c r="D28" s="91"/>
      <c r="E28" s="91"/>
      <c r="F28" s="91"/>
      <c r="G28" s="91"/>
      <c r="H28" s="358"/>
      <c r="I28" s="358"/>
      <c r="J28" s="359"/>
      <c r="K28" s="94"/>
    </row>
    <row r="29" spans="1:15" ht="13.9" customHeight="1" x14ac:dyDescent="0.3">
      <c r="M29" s="354"/>
    </row>
    <row r="30" spans="1:15" ht="80.650000000000006" customHeight="1" x14ac:dyDescent="0.3">
      <c r="H30" s="534" t="s">
        <v>166</v>
      </c>
      <c r="I30" s="534"/>
      <c r="J30" s="534"/>
      <c r="K30" s="360" t="s">
        <v>171</v>
      </c>
      <c r="M30" s="354"/>
    </row>
    <row r="31" spans="1:15" ht="27.75" customHeight="1" x14ac:dyDescent="0.3">
      <c r="H31" s="544" t="s">
        <v>167</v>
      </c>
      <c r="I31" s="545"/>
      <c r="J31" s="546"/>
      <c r="K31" s="112"/>
      <c r="M31" s="354"/>
    </row>
    <row r="32" spans="1:15" ht="24.4" customHeight="1" x14ac:dyDescent="0.3">
      <c r="H32" s="543" t="s">
        <v>268</v>
      </c>
      <c r="I32" s="543"/>
      <c r="J32" s="543"/>
      <c r="K32" s="55"/>
      <c r="M32" s="120"/>
    </row>
    <row r="33" spans="1:13" ht="20.65" customHeight="1" x14ac:dyDescent="0.3">
      <c r="I33" s="542"/>
      <c r="J33" s="542"/>
      <c r="M33" s="356"/>
    </row>
    <row r="34" spans="1:13" ht="49.9" customHeight="1" x14ac:dyDescent="0.3">
      <c r="F34" s="357"/>
      <c r="G34" s="357"/>
      <c r="H34" s="547" t="s">
        <v>173</v>
      </c>
      <c r="I34" s="547"/>
      <c r="J34" s="547"/>
      <c r="K34" s="362" t="s">
        <v>168</v>
      </c>
      <c r="M34" s="356"/>
    </row>
    <row r="35" spans="1:13" ht="49.5" customHeight="1" x14ac:dyDescent="0.3">
      <c r="F35" s="357"/>
      <c r="H35" s="533" t="s">
        <v>242</v>
      </c>
      <c r="I35" s="533"/>
      <c r="J35" s="533"/>
      <c r="K35" s="361">
        <f>K25-K31</f>
        <v>0</v>
      </c>
      <c r="M35" s="356"/>
    </row>
    <row r="36" spans="1:13" ht="55.5" customHeight="1" x14ac:dyDescent="0.3">
      <c r="F36" s="357"/>
      <c r="H36" s="533" t="s">
        <v>269</v>
      </c>
      <c r="I36" s="533"/>
      <c r="J36" s="533"/>
      <c r="K36" s="120">
        <f>+K26-K32</f>
        <v>31621.119999999999</v>
      </c>
      <c r="M36" s="356"/>
    </row>
    <row r="38" spans="1:13" x14ac:dyDescent="0.3">
      <c r="A38" s="536" t="s">
        <v>48</v>
      </c>
      <c r="B38" s="537"/>
      <c r="C38" s="537"/>
      <c r="D38" s="537"/>
      <c r="E38" s="537"/>
      <c r="F38" s="537"/>
      <c r="G38" s="537"/>
      <c r="H38" s="537"/>
      <c r="I38" s="537"/>
      <c r="J38" s="537"/>
      <c r="K38" s="538"/>
      <c r="L38" s="74"/>
      <c r="M38" s="74"/>
    </row>
    <row r="39" spans="1:13" ht="81.75" customHeight="1" x14ac:dyDescent="0.3">
      <c r="A39" s="539" t="s">
        <v>77</v>
      </c>
      <c r="B39" s="540"/>
      <c r="C39" s="540"/>
      <c r="D39" s="540"/>
      <c r="E39" s="540"/>
      <c r="F39" s="540"/>
      <c r="G39" s="540"/>
      <c r="H39" s="540"/>
      <c r="I39" s="540"/>
      <c r="J39" s="540"/>
      <c r="K39" s="541"/>
      <c r="L39" s="75"/>
      <c r="M39" s="75"/>
    </row>
    <row r="40" spans="1:13" ht="85.5" customHeight="1" x14ac:dyDescent="0.3">
      <c r="A40" s="529" t="s">
        <v>78</v>
      </c>
      <c r="B40" s="529"/>
      <c r="C40" s="529"/>
      <c r="D40" s="529"/>
      <c r="E40" s="529"/>
      <c r="F40" s="529"/>
      <c r="G40" s="529"/>
      <c r="H40" s="529"/>
      <c r="I40" s="529"/>
      <c r="J40" s="529"/>
      <c r="K40" s="529"/>
      <c r="L40" s="75"/>
      <c r="M40" s="75"/>
    </row>
    <row r="42" spans="1:13" ht="81.599999999999994" customHeight="1" x14ac:dyDescent="0.3"/>
  </sheetData>
  <sheetProtection selectLockedCells="1" selectUnlockedCells="1"/>
  <mergeCells count="18">
    <mergeCell ref="A1:C1"/>
    <mergeCell ref="A2:C2"/>
    <mergeCell ref="A3:C3"/>
    <mergeCell ref="I1:L1"/>
    <mergeCell ref="H34:J34"/>
    <mergeCell ref="H35:J35"/>
    <mergeCell ref="H30:J30"/>
    <mergeCell ref="A40:K40"/>
    <mergeCell ref="A5:K5"/>
    <mergeCell ref="A6:A8"/>
    <mergeCell ref="A38:K38"/>
    <mergeCell ref="A39:K39"/>
    <mergeCell ref="A18:A24"/>
    <mergeCell ref="H36:J36"/>
    <mergeCell ref="I33:J33"/>
    <mergeCell ref="H32:J32"/>
    <mergeCell ref="H31:J31"/>
    <mergeCell ref="A11:A16"/>
  </mergeCells>
  <pageMargins left="0.45" right="0.47013888888888888" top="0.62013888888888891" bottom="0.47013888888888888" header="0.51180555555555551" footer="0.51180555555555551"/>
  <pageSetup paperSize="9" scale="38"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A89F-4206-4A9F-994A-0BF6065D5DA5}">
  <sheetPr>
    <tabColor theme="3"/>
    <pageSetUpPr fitToPage="1"/>
  </sheetPr>
  <dimension ref="A1:N32"/>
  <sheetViews>
    <sheetView showGridLines="0" zoomScale="60" zoomScaleNormal="60" workbookViewId="0">
      <selection activeCell="K26" sqref="K26"/>
    </sheetView>
  </sheetViews>
  <sheetFormatPr defaultColWidth="8.5703125" defaultRowHeight="18.75" x14ac:dyDescent="0.3"/>
  <cols>
    <col min="1" max="1" width="5.5703125" style="35" customWidth="1"/>
    <col min="2" max="2" width="13.7109375" style="35" customWidth="1"/>
    <col min="3" max="3" width="29" style="35" customWidth="1"/>
    <col min="4" max="4" width="17.5703125" style="35" customWidth="1"/>
    <col min="5" max="5" width="17.5703125" style="36" customWidth="1"/>
    <col min="6" max="6" width="20.140625" style="36" customWidth="1"/>
    <col min="7" max="7" width="22.85546875" style="35" customWidth="1"/>
    <col min="8" max="8" width="26.140625" style="36" customWidth="1"/>
    <col min="9" max="11" width="30" style="36" customWidth="1"/>
    <col min="12" max="12" width="8.5703125" style="35"/>
    <col min="13" max="14" width="12" style="35" customWidth="1"/>
    <col min="15" max="251" width="8.5703125" style="35"/>
    <col min="252" max="252" width="5.5703125" style="35" customWidth="1"/>
    <col min="253" max="253" width="13.7109375" style="35" customWidth="1"/>
    <col min="254" max="254" width="29" style="35" customWidth="1"/>
    <col min="255" max="255" width="14.42578125" style="35" customWidth="1"/>
    <col min="256" max="256" width="17.5703125" style="35" customWidth="1"/>
    <col min="257" max="257" width="17.7109375" style="35" customWidth="1"/>
    <col min="258" max="258" width="19.5703125" style="35" customWidth="1"/>
    <col min="259" max="259" width="21" style="35" customWidth="1"/>
    <col min="260" max="260" width="18.28515625" style="35" customWidth="1"/>
    <col min="261" max="263" width="16.5703125" style="35" customWidth="1"/>
    <col min="264" max="264" width="15.28515625" style="35" customWidth="1"/>
    <col min="265" max="265" width="25.5703125" style="35" customWidth="1"/>
    <col min="266" max="266" width="8.5703125" style="35"/>
    <col min="267" max="267" width="12" style="35" customWidth="1"/>
    <col min="268" max="268" width="11.42578125" style="35" customWidth="1"/>
    <col min="269" max="270" width="12" style="35" customWidth="1"/>
    <col min="271" max="507" width="8.5703125" style="35"/>
    <col min="508" max="508" width="5.5703125" style="35" customWidth="1"/>
    <col min="509" max="509" width="13.7109375" style="35" customWidth="1"/>
    <col min="510" max="510" width="29" style="35" customWidth="1"/>
    <col min="511" max="511" width="14.42578125" style="35" customWidth="1"/>
    <col min="512" max="512" width="17.5703125" style="35" customWidth="1"/>
    <col min="513" max="513" width="17.7109375" style="35" customWidth="1"/>
    <col min="514" max="514" width="19.5703125" style="35" customWidth="1"/>
    <col min="515" max="515" width="21" style="35" customWidth="1"/>
    <col min="516" max="516" width="18.28515625" style="35" customWidth="1"/>
    <col min="517" max="519" width="16.5703125" style="35" customWidth="1"/>
    <col min="520" max="520" width="15.28515625" style="35" customWidth="1"/>
    <col min="521" max="521" width="25.5703125" style="35" customWidth="1"/>
    <col min="522" max="522" width="8.5703125" style="35"/>
    <col min="523" max="523" width="12" style="35" customWidth="1"/>
    <col min="524" max="524" width="11.42578125" style="35" customWidth="1"/>
    <col min="525" max="526" width="12" style="35" customWidth="1"/>
    <col min="527" max="763" width="8.5703125" style="35"/>
    <col min="764" max="764" width="5.5703125" style="35" customWidth="1"/>
    <col min="765" max="765" width="13.7109375" style="35" customWidth="1"/>
    <col min="766" max="766" width="29" style="35" customWidth="1"/>
    <col min="767" max="767" width="14.42578125" style="35" customWidth="1"/>
    <col min="768" max="768" width="17.5703125" style="35" customWidth="1"/>
    <col min="769" max="769" width="17.7109375" style="35" customWidth="1"/>
    <col min="770" max="770" width="19.5703125" style="35" customWidth="1"/>
    <col min="771" max="771" width="21" style="35" customWidth="1"/>
    <col min="772" max="772" width="18.28515625" style="35" customWidth="1"/>
    <col min="773" max="775" width="16.5703125" style="35" customWidth="1"/>
    <col min="776" max="776" width="15.28515625" style="35" customWidth="1"/>
    <col min="777" max="777" width="25.5703125" style="35" customWidth="1"/>
    <col min="778" max="778" width="8.5703125" style="35"/>
    <col min="779" max="779" width="12" style="35" customWidth="1"/>
    <col min="780" max="780" width="11.42578125" style="35" customWidth="1"/>
    <col min="781" max="782" width="12" style="35" customWidth="1"/>
    <col min="783" max="1019" width="8.5703125" style="35"/>
    <col min="1020" max="1020" width="5.5703125" style="35" customWidth="1"/>
    <col min="1021" max="1021" width="13.7109375" style="35" customWidth="1"/>
    <col min="1022" max="1022" width="29" style="35" customWidth="1"/>
    <col min="1023" max="1023" width="14.42578125" style="35" customWidth="1"/>
    <col min="1024" max="1024" width="17.5703125" style="35" customWidth="1"/>
    <col min="1025" max="1025" width="17.7109375" style="35" customWidth="1"/>
    <col min="1026" max="1026" width="19.5703125" style="35" customWidth="1"/>
    <col min="1027" max="1027" width="21" style="35" customWidth="1"/>
    <col min="1028" max="1028" width="18.28515625" style="35" customWidth="1"/>
    <col min="1029" max="1031" width="16.5703125" style="35" customWidth="1"/>
    <col min="1032" max="1032" width="15.28515625" style="35" customWidth="1"/>
    <col min="1033" max="1033" width="25.5703125" style="35" customWidth="1"/>
    <col min="1034" max="1034" width="8.5703125" style="35"/>
    <col min="1035" max="1035" width="12" style="35" customWidth="1"/>
    <col min="1036" max="1036" width="11.42578125" style="35" customWidth="1"/>
    <col min="1037" max="1038" width="12" style="35" customWidth="1"/>
    <col min="1039" max="1275" width="8.5703125" style="35"/>
    <col min="1276" max="1276" width="5.5703125" style="35" customWidth="1"/>
    <col min="1277" max="1277" width="13.7109375" style="35" customWidth="1"/>
    <col min="1278" max="1278" width="29" style="35" customWidth="1"/>
    <col min="1279" max="1279" width="14.42578125" style="35" customWidth="1"/>
    <col min="1280" max="1280" width="17.5703125" style="35" customWidth="1"/>
    <col min="1281" max="1281" width="17.7109375" style="35" customWidth="1"/>
    <col min="1282" max="1282" width="19.5703125" style="35" customWidth="1"/>
    <col min="1283" max="1283" width="21" style="35" customWidth="1"/>
    <col min="1284" max="1284" width="18.28515625" style="35" customWidth="1"/>
    <col min="1285" max="1287" width="16.5703125" style="35" customWidth="1"/>
    <col min="1288" max="1288" width="15.28515625" style="35" customWidth="1"/>
    <col min="1289" max="1289" width="25.5703125" style="35" customWidth="1"/>
    <col min="1290" max="1290" width="8.5703125" style="35"/>
    <col min="1291" max="1291" width="12" style="35" customWidth="1"/>
    <col min="1292" max="1292" width="11.42578125" style="35" customWidth="1"/>
    <col min="1293" max="1294" width="12" style="35" customWidth="1"/>
    <col min="1295" max="1531" width="8.5703125" style="35"/>
    <col min="1532" max="1532" width="5.5703125" style="35" customWidth="1"/>
    <col min="1533" max="1533" width="13.7109375" style="35" customWidth="1"/>
    <col min="1534" max="1534" width="29" style="35" customWidth="1"/>
    <col min="1535" max="1535" width="14.42578125" style="35" customWidth="1"/>
    <col min="1536" max="1536" width="17.5703125" style="35" customWidth="1"/>
    <col min="1537" max="1537" width="17.7109375" style="35" customWidth="1"/>
    <col min="1538" max="1538" width="19.5703125" style="35" customWidth="1"/>
    <col min="1539" max="1539" width="21" style="35" customWidth="1"/>
    <col min="1540" max="1540" width="18.28515625" style="35" customWidth="1"/>
    <col min="1541" max="1543" width="16.5703125" style="35" customWidth="1"/>
    <col min="1544" max="1544" width="15.28515625" style="35" customWidth="1"/>
    <col min="1545" max="1545" width="25.5703125" style="35" customWidth="1"/>
    <col min="1546" max="1546" width="8.5703125" style="35"/>
    <col min="1547" max="1547" width="12" style="35" customWidth="1"/>
    <col min="1548" max="1548" width="11.42578125" style="35" customWidth="1"/>
    <col min="1549" max="1550" width="12" style="35" customWidth="1"/>
    <col min="1551" max="1787" width="8.5703125" style="35"/>
    <col min="1788" max="1788" width="5.5703125" style="35" customWidth="1"/>
    <col min="1789" max="1789" width="13.7109375" style="35" customWidth="1"/>
    <col min="1790" max="1790" width="29" style="35" customWidth="1"/>
    <col min="1791" max="1791" width="14.42578125" style="35" customWidth="1"/>
    <col min="1792" max="1792" width="17.5703125" style="35" customWidth="1"/>
    <col min="1793" max="1793" width="17.7109375" style="35" customWidth="1"/>
    <col min="1794" max="1794" width="19.5703125" style="35" customWidth="1"/>
    <col min="1795" max="1795" width="21" style="35" customWidth="1"/>
    <col min="1796" max="1796" width="18.28515625" style="35" customWidth="1"/>
    <col min="1797" max="1799" width="16.5703125" style="35" customWidth="1"/>
    <col min="1800" max="1800" width="15.28515625" style="35" customWidth="1"/>
    <col min="1801" max="1801" width="25.5703125" style="35" customWidth="1"/>
    <col min="1802" max="1802" width="8.5703125" style="35"/>
    <col min="1803" max="1803" width="12" style="35" customWidth="1"/>
    <col min="1804" max="1804" width="11.42578125" style="35" customWidth="1"/>
    <col min="1805" max="1806" width="12" style="35" customWidth="1"/>
    <col min="1807" max="2043" width="8.5703125" style="35"/>
    <col min="2044" max="2044" width="5.5703125" style="35" customWidth="1"/>
    <col min="2045" max="2045" width="13.7109375" style="35" customWidth="1"/>
    <col min="2046" max="2046" width="29" style="35" customWidth="1"/>
    <col min="2047" max="2047" width="14.42578125" style="35" customWidth="1"/>
    <col min="2048" max="2048" width="17.5703125" style="35" customWidth="1"/>
    <col min="2049" max="2049" width="17.7109375" style="35" customWidth="1"/>
    <col min="2050" max="2050" width="19.5703125" style="35" customWidth="1"/>
    <col min="2051" max="2051" width="21" style="35" customWidth="1"/>
    <col min="2052" max="2052" width="18.28515625" style="35" customWidth="1"/>
    <col min="2053" max="2055" width="16.5703125" style="35" customWidth="1"/>
    <col min="2056" max="2056" width="15.28515625" style="35" customWidth="1"/>
    <col min="2057" max="2057" width="25.5703125" style="35" customWidth="1"/>
    <col min="2058" max="2058" width="8.5703125" style="35"/>
    <col min="2059" max="2059" width="12" style="35" customWidth="1"/>
    <col min="2060" max="2060" width="11.42578125" style="35" customWidth="1"/>
    <col min="2061" max="2062" width="12" style="35" customWidth="1"/>
    <col min="2063" max="2299" width="8.5703125" style="35"/>
    <col min="2300" max="2300" width="5.5703125" style="35" customWidth="1"/>
    <col min="2301" max="2301" width="13.7109375" style="35" customWidth="1"/>
    <col min="2302" max="2302" width="29" style="35" customWidth="1"/>
    <col min="2303" max="2303" width="14.42578125" style="35" customWidth="1"/>
    <col min="2304" max="2304" width="17.5703125" style="35" customWidth="1"/>
    <col min="2305" max="2305" width="17.7109375" style="35" customWidth="1"/>
    <col min="2306" max="2306" width="19.5703125" style="35" customWidth="1"/>
    <col min="2307" max="2307" width="21" style="35" customWidth="1"/>
    <col min="2308" max="2308" width="18.28515625" style="35" customWidth="1"/>
    <col min="2309" max="2311" width="16.5703125" style="35" customWidth="1"/>
    <col min="2312" max="2312" width="15.28515625" style="35" customWidth="1"/>
    <col min="2313" max="2313" width="25.5703125" style="35" customWidth="1"/>
    <col min="2314" max="2314" width="8.5703125" style="35"/>
    <col min="2315" max="2315" width="12" style="35" customWidth="1"/>
    <col min="2316" max="2316" width="11.42578125" style="35" customWidth="1"/>
    <col min="2317" max="2318" width="12" style="35" customWidth="1"/>
    <col min="2319" max="2555" width="8.5703125" style="35"/>
    <col min="2556" max="2556" width="5.5703125" style="35" customWidth="1"/>
    <col min="2557" max="2557" width="13.7109375" style="35" customWidth="1"/>
    <col min="2558" max="2558" width="29" style="35" customWidth="1"/>
    <col min="2559" max="2559" width="14.42578125" style="35" customWidth="1"/>
    <col min="2560" max="2560" width="17.5703125" style="35" customWidth="1"/>
    <col min="2561" max="2561" width="17.7109375" style="35" customWidth="1"/>
    <col min="2562" max="2562" width="19.5703125" style="35" customWidth="1"/>
    <col min="2563" max="2563" width="21" style="35" customWidth="1"/>
    <col min="2564" max="2564" width="18.28515625" style="35" customWidth="1"/>
    <col min="2565" max="2567" width="16.5703125" style="35" customWidth="1"/>
    <col min="2568" max="2568" width="15.28515625" style="35" customWidth="1"/>
    <col min="2569" max="2569" width="25.5703125" style="35" customWidth="1"/>
    <col min="2570" max="2570" width="8.5703125" style="35"/>
    <col min="2571" max="2571" width="12" style="35" customWidth="1"/>
    <col min="2572" max="2572" width="11.42578125" style="35" customWidth="1"/>
    <col min="2573" max="2574" width="12" style="35" customWidth="1"/>
    <col min="2575" max="2811" width="8.5703125" style="35"/>
    <col min="2812" max="2812" width="5.5703125" style="35" customWidth="1"/>
    <col min="2813" max="2813" width="13.7109375" style="35" customWidth="1"/>
    <col min="2814" max="2814" width="29" style="35" customWidth="1"/>
    <col min="2815" max="2815" width="14.42578125" style="35" customWidth="1"/>
    <col min="2816" max="2816" width="17.5703125" style="35" customWidth="1"/>
    <col min="2817" max="2817" width="17.7109375" style="35" customWidth="1"/>
    <col min="2818" max="2818" width="19.5703125" style="35" customWidth="1"/>
    <col min="2819" max="2819" width="21" style="35" customWidth="1"/>
    <col min="2820" max="2820" width="18.28515625" style="35" customWidth="1"/>
    <col min="2821" max="2823" width="16.5703125" style="35" customWidth="1"/>
    <col min="2824" max="2824" width="15.28515625" style="35" customWidth="1"/>
    <col min="2825" max="2825" width="25.5703125" style="35" customWidth="1"/>
    <col min="2826" max="2826" width="8.5703125" style="35"/>
    <col min="2827" max="2827" width="12" style="35" customWidth="1"/>
    <col min="2828" max="2828" width="11.42578125" style="35" customWidth="1"/>
    <col min="2829" max="2830" width="12" style="35" customWidth="1"/>
    <col min="2831" max="3067" width="8.5703125" style="35"/>
    <col min="3068" max="3068" width="5.5703125" style="35" customWidth="1"/>
    <col min="3069" max="3069" width="13.7109375" style="35" customWidth="1"/>
    <col min="3070" max="3070" width="29" style="35" customWidth="1"/>
    <col min="3071" max="3071" width="14.42578125" style="35" customWidth="1"/>
    <col min="3072" max="3072" width="17.5703125" style="35" customWidth="1"/>
    <col min="3073" max="3073" width="17.7109375" style="35" customWidth="1"/>
    <col min="3074" max="3074" width="19.5703125" style="35" customWidth="1"/>
    <col min="3075" max="3075" width="21" style="35" customWidth="1"/>
    <col min="3076" max="3076" width="18.28515625" style="35" customWidth="1"/>
    <col min="3077" max="3079" width="16.5703125" style="35" customWidth="1"/>
    <col min="3080" max="3080" width="15.28515625" style="35" customWidth="1"/>
    <col min="3081" max="3081" width="25.5703125" style="35" customWidth="1"/>
    <col min="3082" max="3082" width="8.5703125" style="35"/>
    <col min="3083" max="3083" width="12" style="35" customWidth="1"/>
    <col min="3084" max="3084" width="11.42578125" style="35" customWidth="1"/>
    <col min="3085" max="3086" width="12" style="35" customWidth="1"/>
    <col min="3087" max="3323" width="8.5703125" style="35"/>
    <col min="3324" max="3324" width="5.5703125" style="35" customWidth="1"/>
    <col min="3325" max="3325" width="13.7109375" style="35" customWidth="1"/>
    <col min="3326" max="3326" width="29" style="35" customWidth="1"/>
    <col min="3327" max="3327" width="14.42578125" style="35" customWidth="1"/>
    <col min="3328" max="3328" width="17.5703125" style="35" customWidth="1"/>
    <col min="3329" max="3329" width="17.7109375" style="35" customWidth="1"/>
    <col min="3330" max="3330" width="19.5703125" style="35" customWidth="1"/>
    <col min="3331" max="3331" width="21" style="35" customWidth="1"/>
    <col min="3332" max="3332" width="18.28515625" style="35" customWidth="1"/>
    <col min="3333" max="3335" width="16.5703125" style="35" customWidth="1"/>
    <col min="3336" max="3336" width="15.28515625" style="35" customWidth="1"/>
    <col min="3337" max="3337" width="25.5703125" style="35" customWidth="1"/>
    <col min="3338" max="3338" width="8.5703125" style="35"/>
    <col min="3339" max="3339" width="12" style="35" customWidth="1"/>
    <col min="3340" max="3340" width="11.42578125" style="35" customWidth="1"/>
    <col min="3341" max="3342" width="12" style="35" customWidth="1"/>
    <col min="3343" max="3579" width="8.5703125" style="35"/>
    <col min="3580" max="3580" width="5.5703125" style="35" customWidth="1"/>
    <col min="3581" max="3581" width="13.7109375" style="35" customWidth="1"/>
    <col min="3582" max="3582" width="29" style="35" customWidth="1"/>
    <col min="3583" max="3583" width="14.42578125" style="35" customWidth="1"/>
    <col min="3584" max="3584" width="17.5703125" style="35" customWidth="1"/>
    <col min="3585" max="3585" width="17.7109375" style="35" customWidth="1"/>
    <col min="3586" max="3586" width="19.5703125" style="35" customWidth="1"/>
    <col min="3587" max="3587" width="21" style="35" customWidth="1"/>
    <col min="3588" max="3588" width="18.28515625" style="35" customWidth="1"/>
    <col min="3589" max="3591" width="16.5703125" style="35" customWidth="1"/>
    <col min="3592" max="3592" width="15.28515625" style="35" customWidth="1"/>
    <col min="3593" max="3593" width="25.5703125" style="35" customWidth="1"/>
    <col min="3594" max="3594" width="8.5703125" style="35"/>
    <col min="3595" max="3595" width="12" style="35" customWidth="1"/>
    <col min="3596" max="3596" width="11.42578125" style="35" customWidth="1"/>
    <col min="3597" max="3598" width="12" style="35" customWidth="1"/>
    <col min="3599" max="3835" width="8.5703125" style="35"/>
    <col min="3836" max="3836" width="5.5703125" style="35" customWidth="1"/>
    <col min="3837" max="3837" width="13.7109375" style="35" customWidth="1"/>
    <col min="3838" max="3838" width="29" style="35" customWidth="1"/>
    <col min="3839" max="3839" width="14.42578125" style="35" customWidth="1"/>
    <col min="3840" max="3840" width="17.5703125" style="35" customWidth="1"/>
    <col min="3841" max="3841" width="17.7109375" style="35" customWidth="1"/>
    <col min="3842" max="3842" width="19.5703125" style="35" customWidth="1"/>
    <col min="3843" max="3843" width="21" style="35" customWidth="1"/>
    <col min="3844" max="3844" width="18.28515625" style="35" customWidth="1"/>
    <col min="3845" max="3847" width="16.5703125" style="35" customWidth="1"/>
    <col min="3848" max="3848" width="15.28515625" style="35" customWidth="1"/>
    <col min="3849" max="3849" width="25.5703125" style="35" customWidth="1"/>
    <col min="3850" max="3850" width="8.5703125" style="35"/>
    <col min="3851" max="3851" width="12" style="35" customWidth="1"/>
    <col min="3852" max="3852" width="11.42578125" style="35" customWidth="1"/>
    <col min="3853" max="3854" width="12" style="35" customWidth="1"/>
    <col min="3855" max="4091" width="8.5703125" style="35"/>
    <col min="4092" max="4092" width="5.5703125" style="35" customWidth="1"/>
    <col min="4093" max="4093" width="13.7109375" style="35" customWidth="1"/>
    <col min="4094" max="4094" width="29" style="35" customWidth="1"/>
    <col min="4095" max="4095" width="14.42578125" style="35" customWidth="1"/>
    <col min="4096" max="4096" width="17.5703125" style="35" customWidth="1"/>
    <col min="4097" max="4097" width="17.7109375" style="35" customWidth="1"/>
    <col min="4098" max="4098" width="19.5703125" style="35" customWidth="1"/>
    <col min="4099" max="4099" width="21" style="35" customWidth="1"/>
    <col min="4100" max="4100" width="18.28515625" style="35" customWidth="1"/>
    <col min="4101" max="4103" width="16.5703125" style="35" customWidth="1"/>
    <col min="4104" max="4104" width="15.28515625" style="35" customWidth="1"/>
    <col min="4105" max="4105" width="25.5703125" style="35" customWidth="1"/>
    <col min="4106" max="4106" width="8.5703125" style="35"/>
    <col min="4107" max="4107" width="12" style="35" customWidth="1"/>
    <col min="4108" max="4108" width="11.42578125" style="35" customWidth="1"/>
    <col min="4109" max="4110" width="12" style="35" customWidth="1"/>
    <col min="4111" max="4347" width="8.5703125" style="35"/>
    <col min="4348" max="4348" width="5.5703125" style="35" customWidth="1"/>
    <col min="4349" max="4349" width="13.7109375" style="35" customWidth="1"/>
    <col min="4350" max="4350" width="29" style="35" customWidth="1"/>
    <col min="4351" max="4351" width="14.42578125" style="35" customWidth="1"/>
    <col min="4352" max="4352" width="17.5703125" style="35" customWidth="1"/>
    <col min="4353" max="4353" width="17.7109375" style="35" customWidth="1"/>
    <col min="4354" max="4354" width="19.5703125" style="35" customWidth="1"/>
    <col min="4355" max="4355" width="21" style="35" customWidth="1"/>
    <col min="4356" max="4356" width="18.28515625" style="35" customWidth="1"/>
    <col min="4357" max="4359" width="16.5703125" style="35" customWidth="1"/>
    <col min="4360" max="4360" width="15.28515625" style="35" customWidth="1"/>
    <col min="4361" max="4361" width="25.5703125" style="35" customWidth="1"/>
    <col min="4362" max="4362" width="8.5703125" style="35"/>
    <col min="4363" max="4363" width="12" style="35" customWidth="1"/>
    <col min="4364" max="4364" width="11.42578125" style="35" customWidth="1"/>
    <col min="4365" max="4366" width="12" style="35" customWidth="1"/>
    <col min="4367" max="4603" width="8.5703125" style="35"/>
    <col min="4604" max="4604" width="5.5703125" style="35" customWidth="1"/>
    <col min="4605" max="4605" width="13.7109375" style="35" customWidth="1"/>
    <col min="4606" max="4606" width="29" style="35" customWidth="1"/>
    <col min="4607" max="4607" width="14.42578125" style="35" customWidth="1"/>
    <col min="4608" max="4608" width="17.5703125" style="35" customWidth="1"/>
    <col min="4609" max="4609" width="17.7109375" style="35" customWidth="1"/>
    <col min="4610" max="4610" width="19.5703125" style="35" customWidth="1"/>
    <col min="4611" max="4611" width="21" style="35" customWidth="1"/>
    <col min="4612" max="4612" width="18.28515625" style="35" customWidth="1"/>
    <col min="4613" max="4615" width="16.5703125" style="35" customWidth="1"/>
    <col min="4616" max="4616" width="15.28515625" style="35" customWidth="1"/>
    <col min="4617" max="4617" width="25.5703125" style="35" customWidth="1"/>
    <col min="4618" max="4618" width="8.5703125" style="35"/>
    <col min="4619" max="4619" width="12" style="35" customWidth="1"/>
    <col min="4620" max="4620" width="11.42578125" style="35" customWidth="1"/>
    <col min="4621" max="4622" width="12" style="35" customWidth="1"/>
    <col min="4623" max="4859" width="8.5703125" style="35"/>
    <col min="4860" max="4860" width="5.5703125" style="35" customWidth="1"/>
    <col min="4861" max="4861" width="13.7109375" style="35" customWidth="1"/>
    <col min="4862" max="4862" width="29" style="35" customWidth="1"/>
    <col min="4863" max="4863" width="14.42578125" style="35" customWidth="1"/>
    <col min="4864" max="4864" width="17.5703125" style="35" customWidth="1"/>
    <col min="4865" max="4865" width="17.7109375" style="35" customWidth="1"/>
    <col min="4866" max="4866" width="19.5703125" style="35" customWidth="1"/>
    <col min="4867" max="4867" width="21" style="35" customWidth="1"/>
    <col min="4868" max="4868" width="18.28515625" style="35" customWidth="1"/>
    <col min="4869" max="4871" width="16.5703125" style="35" customWidth="1"/>
    <col min="4872" max="4872" width="15.28515625" style="35" customWidth="1"/>
    <col min="4873" max="4873" width="25.5703125" style="35" customWidth="1"/>
    <col min="4874" max="4874" width="8.5703125" style="35"/>
    <col min="4875" max="4875" width="12" style="35" customWidth="1"/>
    <col min="4876" max="4876" width="11.42578125" style="35" customWidth="1"/>
    <col min="4877" max="4878" width="12" style="35" customWidth="1"/>
    <col min="4879" max="5115" width="8.5703125" style="35"/>
    <col min="5116" max="5116" width="5.5703125" style="35" customWidth="1"/>
    <col min="5117" max="5117" width="13.7109375" style="35" customWidth="1"/>
    <col min="5118" max="5118" width="29" style="35" customWidth="1"/>
    <col min="5119" max="5119" width="14.42578125" style="35" customWidth="1"/>
    <col min="5120" max="5120" width="17.5703125" style="35" customWidth="1"/>
    <col min="5121" max="5121" width="17.7109375" style="35" customWidth="1"/>
    <col min="5122" max="5122" width="19.5703125" style="35" customWidth="1"/>
    <col min="5123" max="5123" width="21" style="35" customWidth="1"/>
    <col min="5124" max="5124" width="18.28515625" style="35" customWidth="1"/>
    <col min="5125" max="5127" width="16.5703125" style="35" customWidth="1"/>
    <col min="5128" max="5128" width="15.28515625" style="35" customWidth="1"/>
    <col min="5129" max="5129" width="25.5703125" style="35" customWidth="1"/>
    <col min="5130" max="5130" width="8.5703125" style="35"/>
    <col min="5131" max="5131" width="12" style="35" customWidth="1"/>
    <col min="5132" max="5132" width="11.42578125" style="35" customWidth="1"/>
    <col min="5133" max="5134" width="12" style="35" customWidth="1"/>
    <col min="5135" max="5371" width="8.5703125" style="35"/>
    <col min="5372" max="5372" width="5.5703125" style="35" customWidth="1"/>
    <col min="5373" max="5373" width="13.7109375" style="35" customWidth="1"/>
    <col min="5374" max="5374" width="29" style="35" customWidth="1"/>
    <col min="5375" max="5375" width="14.42578125" style="35" customWidth="1"/>
    <col min="5376" max="5376" width="17.5703125" style="35" customWidth="1"/>
    <col min="5377" max="5377" width="17.7109375" style="35" customWidth="1"/>
    <col min="5378" max="5378" width="19.5703125" style="35" customWidth="1"/>
    <col min="5379" max="5379" width="21" style="35" customWidth="1"/>
    <col min="5380" max="5380" width="18.28515625" style="35" customWidth="1"/>
    <col min="5381" max="5383" width="16.5703125" style="35" customWidth="1"/>
    <col min="5384" max="5384" width="15.28515625" style="35" customWidth="1"/>
    <col min="5385" max="5385" width="25.5703125" style="35" customWidth="1"/>
    <col min="5386" max="5386" width="8.5703125" style="35"/>
    <col min="5387" max="5387" width="12" style="35" customWidth="1"/>
    <col min="5388" max="5388" width="11.42578125" style="35" customWidth="1"/>
    <col min="5389" max="5390" width="12" style="35" customWidth="1"/>
    <col min="5391" max="5627" width="8.5703125" style="35"/>
    <col min="5628" max="5628" width="5.5703125" style="35" customWidth="1"/>
    <col min="5629" max="5629" width="13.7109375" style="35" customWidth="1"/>
    <col min="5630" max="5630" width="29" style="35" customWidth="1"/>
    <col min="5631" max="5631" width="14.42578125" style="35" customWidth="1"/>
    <col min="5632" max="5632" width="17.5703125" style="35" customWidth="1"/>
    <col min="5633" max="5633" width="17.7109375" style="35" customWidth="1"/>
    <col min="5634" max="5634" width="19.5703125" style="35" customWidth="1"/>
    <col min="5635" max="5635" width="21" style="35" customWidth="1"/>
    <col min="5636" max="5636" width="18.28515625" style="35" customWidth="1"/>
    <col min="5637" max="5639" width="16.5703125" style="35" customWidth="1"/>
    <col min="5640" max="5640" width="15.28515625" style="35" customWidth="1"/>
    <col min="5641" max="5641" width="25.5703125" style="35" customWidth="1"/>
    <col min="5642" max="5642" width="8.5703125" style="35"/>
    <col min="5643" max="5643" width="12" style="35" customWidth="1"/>
    <col min="5644" max="5644" width="11.42578125" style="35" customWidth="1"/>
    <col min="5645" max="5646" width="12" style="35" customWidth="1"/>
    <col min="5647" max="5883" width="8.5703125" style="35"/>
    <col min="5884" max="5884" width="5.5703125" style="35" customWidth="1"/>
    <col min="5885" max="5885" width="13.7109375" style="35" customWidth="1"/>
    <col min="5886" max="5886" width="29" style="35" customWidth="1"/>
    <col min="5887" max="5887" width="14.42578125" style="35" customWidth="1"/>
    <col min="5888" max="5888" width="17.5703125" style="35" customWidth="1"/>
    <col min="5889" max="5889" width="17.7109375" style="35" customWidth="1"/>
    <col min="5890" max="5890" width="19.5703125" style="35" customWidth="1"/>
    <col min="5891" max="5891" width="21" style="35" customWidth="1"/>
    <col min="5892" max="5892" width="18.28515625" style="35" customWidth="1"/>
    <col min="5893" max="5895" width="16.5703125" style="35" customWidth="1"/>
    <col min="5896" max="5896" width="15.28515625" style="35" customWidth="1"/>
    <col min="5897" max="5897" width="25.5703125" style="35" customWidth="1"/>
    <col min="5898" max="5898" width="8.5703125" style="35"/>
    <col min="5899" max="5899" width="12" style="35" customWidth="1"/>
    <col min="5900" max="5900" width="11.42578125" style="35" customWidth="1"/>
    <col min="5901" max="5902" width="12" style="35" customWidth="1"/>
    <col min="5903" max="6139" width="8.5703125" style="35"/>
    <col min="6140" max="6140" width="5.5703125" style="35" customWidth="1"/>
    <col min="6141" max="6141" width="13.7109375" style="35" customWidth="1"/>
    <col min="6142" max="6142" width="29" style="35" customWidth="1"/>
    <col min="6143" max="6143" width="14.42578125" style="35" customWidth="1"/>
    <col min="6144" max="6144" width="17.5703125" style="35" customWidth="1"/>
    <col min="6145" max="6145" width="17.7109375" style="35" customWidth="1"/>
    <col min="6146" max="6146" width="19.5703125" style="35" customWidth="1"/>
    <col min="6147" max="6147" width="21" style="35" customWidth="1"/>
    <col min="6148" max="6148" width="18.28515625" style="35" customWidth="1"/>
    <col min="6149" max="6151" width="16.5703125" style="35" customWidth="1"/>
    <col min="6152" max="6152" width="15.28515625" style="35" customWidth="1"/>
    <col min="6153" max="6153" width="25.5703125" style="35" customWidth="1"/>
    <col min="6154" max="6154" width="8.5703125" style="35"/>
    <col min="6155" max="6155" width="12" style="35" customWidth="1"/>
    <col min="6156" max="6156" width="11.42578125" style="35" customWidth="1"/>
    <col min="6157" max="6158" width="12" style="35" customWidth="1"/>
    <col min="6159" max="6395" width="8.5703125" style="35"/>
    <col min="6396" max="6396" width="5.5703125" style="35" customWidth="1"/>
    <col min="6397" max="6397" width="13.7109375" style="35" customWidth="1"/>
    <col min="6398" max="6398" width="29" style="35" customWidth="1"/>
    <col min="6399" max="6399" width="14.42578125" style="35" customWidth="1"/>
    <col min="6400" max="6400" width="17.5703125" style="35" customWidth="1"/>
    <col min="6401" max="6401" width="17.7109375" style="35" customWidth="1"/>
    <col min="6402" max="6402" width="19.5703125" style="35" customWidth="1"/>
    <col min="6403" max="6403" width="21" style="35" customWidth="1"/>
    <col min="6404" max="6404" width="18.28515625" style="35" customWidth="1"/>
    <col min="6405" max="6407" width="16.5703125" style="35" customWidth="1"/>
    <col min="6408" max="6408" width="15.28515625" style="35" customWidth="1"/>
    <col min="6409" max="6409" width="25.5703125" style="35" customWidth="1"/>
    <col min="6410" max="6410" width="8.5703125" style="35"/>
    <col min="6411" max="6411" width="12" style="35" customWidth="1"/>
    <col min="6412" max="6412" width="11.42578125" style="35" customWidth="1"/>
    <col min="6413" max="6414" width="12" style="35" customWidth="1"/>
    <col min="6415" max="6651" width="8.5703125" style="35"/>
    <col min="6652" max="6652" width="5.5703125" style="35" customWidth="1"/>
    <col min="6653" max="6653" width="13.7109375" style="35" customWidth="1"/>
    <col min="6654" max="6654" width="29" style="35" customWidth="1"/>
    <col min="6655" max="6655" width="14.42578125" style="35" customWidth="1"/>
    <col min="6656" max="6656" width="17.5703125" style="35" customWidth="1"/>
    <col min="6657" max="6657" width="17.7109375" style="35" customWidth="1"/>
    <col min="6658" max="6658" width="19.5703125" style="35" customWidth="1"/>
    <col min="6659" max="6659" width="21" style="35" customWidth="1"/>
    <col min="6660" max="6660" width="18.28515625" style="35" customWidth="1"/>
    <col min="6661" max="6663" width="16.5703125" style="35" customWidth="1"/>
    <col min="6664" max="6664" width="15.28515625" style="35" customWidth="1"/>
    <col min="6665" max="6665" width="25.5703125" style="35" customWidth="1"/>
    <col min="6666" max="6666" width="8.5703125" style="35"/>
    <col min="6667" max="6667" width="12" style="35" customWidth="1"/>
    <col min="6668" max="6668" width="11.42578125" style="35" customWidth="1"/>
    <col min="6669" max="6670" width="12" style="35" customWidth="1"/>
    <col min="6671" max="6907" width="8.5703125" style="35"/>
    <col min="6908" max="6908" width="5.5703125" style="35" customWidth="1"/>
    <col min="6909" max="6909" width="13.7109375" style="35" customWidth="1"/>
    <col min="6910" max="6910" width="29" style="35" customWidth="1"/>
    <col min="6911" max="6911" width="14.42578125" style="35" customWidth="1"/>
    <col min="6912" max="6912" width="17.5703125" style="35" customWidth="1"/>
    <col min="6913" max="6913" width="17.7109375" style="35" customWidth="1"/>
    <col min="6914" max="6914" width="19.5703125" style="35" customWidth="1"/>
    <col min="6915" max="6915" width="21" style="35" customWidth="1"/>
    <col min="6916" max="6916" width="18.28515625" style="35" customWidth="1"/>
    <col min="6917" max="6919" width="16.5703125" style="35" customWidth="1"/>
    <col min="6920" max="6920" width="15.28515625" style="35" customWidth="1"/>
    <col min="6921" max="6921" width="25.5703125" style="35" customWidth="1"/>
    <col min="6922" max="6922" width="8.5703125" style="35"/>
    <col min="6923" max="6923" width="12" style="35" customWidth="1"/>
    <col min="6924" max="6924" width="11.42578125" style="35" customWidth="1"/>
    <col min="6925" max="6926" width="12" style="35" customWidth="1"/>
    <col min="6927" max="7163" width="8.5703125" style="35"/>
    <col min="7164" max="7164" width="5.5703125" style="35" customWidth="1"/>
    <col min="7165" max="7165" width="13.7109375" style="35" customWidth="1"/>
    <col min="7166" max="7166" width="29" style="35" customWidth="1"/>
    <col min="7167" max="7167" width="14.42578125" style="35" customWidth="1"/>
    <col min="7168" max="7168" width="17.5703125" style="35" customWidth="1"/>
    <col min="7169" max="7169" width="17.7109375" style="35" customWidth="1"/>
    <col min="7170" max="7170" width="19.5703125" style="35" customWidth="1"/>
    <col min="7171" max="7171" width="21" style="35" customWidth="1"/>
    <col min="7172" max="7172" width="18.28515625" style="35" customWidth="1"/>
    <col min="7173" max="7175" width="16.5703125" style="35" customWidth="1"/>
    <col min="7176" max="7176" width="15.28515625" style="35" customWidth="1"/>
    <col min="7177" max="7177" width="25.5703125" style="35" customWidth="1"/>
    <col min="7178" max="7178" width="8.5703125" style="35"/>
    <col min="7179" max="7179" width="12" style="35" customWidth="1"/>
    <col min="7180" max="7180" width="11.42578125" style="35" customWidth="1"/>
    <col min="7181" max="7182" width="12" style="35" customWidth="1"/>
    <col min="7183" max="7419" width="8.5703125" style="35"/>
    <col min="7420" max="7420" width="5.5703125" style="35" customWidth="1"/>
    <col min="7421" max="7421" width="13.7109375" style="35" customWidth="1"/>
    <col min="7422" max="7422" width="29" style="35" customWidth="1"/>
    <col min="7423" max="7423" width="14.42578125" style="35" customWidth="1"/>
    <col min="7424" max="7424" width="17.5703125" style="35" customWidth="1"/>
    <col min="7425" max="7425" width="17.7109375" style="35" customWidth="1"/>
    <col min="7426" max="7426" width="19.5703125" style="35" customWidth="1"/>
    <col min="7427" max="7427" width="21" style="35" customWidth="1"/>
    <col min="7428" max="7428" width="18.28515625" style="35" customWidth="1"/>
    <col min="7429" max="7431" width="16.5703125" style="35" customWidth="1"/>
    <col min="7432" max="7432" width="15.28515625" style="35" customWidth="1"/>
    <col min="7433" max="7433" width="25.5703125" style="35" customWidth="1"/>
    <col min="7434" max="7434" width="8.5703125" style="35"/>
    <col min="7435" max="7435" width="12" style="35" customWidth="1"/>
    <col min="7436" max="7436" width="11.42578125" style="35" customWidth="1"/>
    <col min="7437" max="7438" width="12" style="35" customWidth="1"/>
    <col min="7439" max="7675" width="8.5703125" style="35"/>
    <col min="7676" max="7676" width="5.5703125" style="35" customWidth="1"/>
    <col min="7677" max="7677" width="13.7109375" style="35" customWidth="1"/>
    <col min="7678" max="7678" width="29" style="35" customWidth="1"/>
    <col min="7679" max="7679" width="14.42578125" style="35" customWidth="1"/>
    <col min="7680" max="7680" width="17.5703125" style="35" customWidth="1"/>
    <col min="7681" max="7681" width="17.7109375" style="35" customWidth="1"/>
    <col min="7682" max="7682" width="19.5703125" style="35" customWidth="1"/>
    <col min="7683" max="7683" width="21" style="35" customWidth="1"/>
    <col min="7684" max="7684" width="18.28515625" style="35" customWidth="1"/>
    <col min="7685" max="7687" width="16.5703125" style="35" customWidth="1"/>
    <col min="7688" max="7688" width="15.28515625" style="35" customWidth="1"/>
    <col min="7689" max="7689" width="25.5703125" style="35" customWidth="1"/>
    <col min="7690" max="7690" width="8.5703125" style="35"/>
    <col min="7691" max="7691" width="12" style="35" customWidth="1"/>
    <col min="7692" max="7692" width="11.42578125" style="35" customWidth="1"/>
    <col min="7693" max="7694" width="12" style="35" customWidth="1"/>
    <col min="7695" max="7931" width="8.5703125" style="35"/>
    <col min="7932" max="7932" width="5.5703125" style="35" customWidth="1"/>
    <col min="7933" max="7933" width="13.7109375" style="35" customWidth="1"/>
    <col min="7934" max="7934" width="29" style="35" customWidth="1"/>
    <col min="7935" max="7935" width="14.42578125" style="35" customWidth="1"/>
    <col min="7936" max="7936" width="17.5703125" style="35" customWidth="1"/>
    <col min="7937" max="7937" width="17.7109375" style="35" customWidth="1"/>
    <col min="7938" max="7938" width="19.5703125" style="35" customWidth="1"/>
    <col min="7939" max="7939" width="21" style="35" customWidth="1"/>
    <col min="7940" max="7940" width="18.28515625" style="35" customWidth="1"/>
    <col min="7941" max="7943" width="16.5703125" style="35" customWidth="1"/>
    <col min="7944" max="7944" width="15.28515625" style="35" customWidth="1"/>
    <col min="7945" max="7945" width="25.5703125" style="35" customWidth="1"/>
    <col min="7946" max="7946" width="8.5703125" style="35"/>
    <col min="7947" max="7947" width="12" style="35" customWidth="1"/>
    <col min="7948" max="7948" width="11.42578125" style="35" customWidth="1"/>
    <col min="7949" max="7950" width="12" style="35" customWidth="1"/>
    <col min="7951" max="8187" width="8.5703125" style="35"/>
    <col min="8188" max="8188" width="5.5703125" style="35" customWidth="1"/>
    <col min="8189" max="8189" width="13.7109375" style="35" customWidth="1"/>
    <col min="8190" max="8190" width="29" style="35" customWidth="1"/>
    <col min="8191" max="8191" width="14.42578125" style="35" customWidth="1"/>
    <col min="8192" max="8192" width="17.5703125" style="35" customWidth="1"/>
    <col min="8193" max="8193" width="17.7109375" style="35" customWidth="1"/>
    <col min="8194" max="8194" width="19.5703125" style="35" customWidth="1"/>
    <col min="8195" max="8195" width="21" style="35" customWidth="1"/>
    <col min="8196" max="8196" width="18.28515625" style="35" customWidth="1"/>
    <col min="8197" max="8199" width="16.5703125" style="35" customWidth="1"/>
    <col min="8200" max="8200" width="15.28515625" style="35" customWidth="1"/>
    <col min="8201" max="8201" width="25.5703125" style="35" customWidth="1"/>
    <col min="8202" max="8202" width="8.5703125" style="35"/>
    <col min="8203" max="8203" width="12" style="35" customWidth="1"/>
    <col min="8204" max="8204" width="11.42578125" style="35" customWidth="1"/>
    <col min="8205" max="8206" width="12" style="35" customWidth="1"/>
    <col min="8207" max="8443" width="8.5703125" style="35"/>
    <col min="8444" max="8444" width="5.5703125" style="35" customWidth="1"/>
    <col min="8445" max="8445" width="13.7109375" style="35" customWidth="1"/>
    <col min="8446" max="8446" width="29" style="35" customWidth="1"/>
    <col min="8447" max="8447" width="14.42578125" style="35" customWidth="1"/>
    <col min="8448" max="8448" width="17.5703125" style="35" customWidth="1"/>
    <col min="8449" max="8449" width="17.7109375" style="35" customWidth="1"/>
    <col min="8450" max="8450" width="19.5703125" style="35" customWidth="1"/>
    <col min="8451" max="8451" width="21" style="35" customWidth="1"/>
    <col min="8452" max="8452" width="18.28515625" style="35" customWidth="1"/>
    <col min="8453" max="8455" width="16.5703125" style="35" customWidth="1"/>
    <col min="8456" max="8456" width="15.28515625" style="35" customWidth="1"/>
    <col min="8457" max="8457" width="25.5703125" style="35" customWidth="1"/>
    <col min="8458" max="8458" width="8.5703125" style="35"/>
    <col min="8459" max="8459" width="12" style="35" customWidth="1"/>
    <col min="8460" max="8460" width="11.42578125" style="35" customWidth="1"/>
    <col min="8461" max="8462" width="12" style="35" customWidth="1"/>
    <col min="8463" max="8699" width="8.5703125" style="35"/>
    <col min="8700" max="8700" width="5.5703125" style="35" customWidth="1"/>
    <col min="8701" max="8701" width="13.7109375" style="35" customWidth="1"/>
    <col min="8702" max="8702" width="29" style="35" customWidth="1"/>
    <col min="8703" max="8703" width="14.42578125" style="35" customWidth="1"/>
    <col min="8704" max="8704" width="17.5703125" style="35" customWidth="1"/>
    <col min="8705" max="8705" width="17.7109375" style="35" customWidth="1"/>
    <col min="8706" max="8706" width="19.5703125" style="35" customWidth="1"/>
    <col min="8707" max="8707" width="21" style="35" customWidth="1"/>
    <col min="8708" max="8708" width="18.28515625" style="35" customWidth="1"/>
    <col min="8709" max="8711" width="16.5703125" style="35" customWidth="1"/>
    <col min="8712" max="8712" width="15.28515625" style="35" customWidth="1"/>
    <col min="8713" max="8713" width="25.5703125" style="35" customWidth="1"/>
    <col min="8714" max="8714" width="8.5703125" style="35"/>
    <col min="8715" max="8715" width="12" style="35" customWidth="1"/>
    <col min="8716" max="8716" width="11.42578125" style="35" customWidth="1"/>
    <col min="8717" max="8718" width="12" style="35" customWidth="1"/>
    <col min="8719" max="8955" width="8.5703125" style="35"/>
    <col min="8956" max="8956" width="5.5703125" style="35" customWidth="1"/>
    <col min="8957" max="8957" width="13.7109375" style="35" customWidth="1"/>
    <col min="8958" max="8958" width="29" style="35" customWidth="1"/>
    <col min="8959" max="8959" width="14.42578125" style="35" customWidth="1"/>
    <col min="8960" max="8960" width="17.5703125" style="35" customWidth="1"/>
    <col min="8961" max="8961" width="17.7109375" style="35" customWidth="1"/>
    <col min="8962" max="8962" width="19.5703125" style="35" customWidth="1"/>
    <col min="8963" max="8963" width="21" style="35" customWidth="1"/>
    <col min="8964" max="8964" width="18.28515625" style="35" customWidth="1"/>
    <col min="8965" max="8967" width="16.5703125" style="35" customWidth="1"/>
    <col min="8968" max="8968" width="15.28515625" style="35" customWidth="1"/>
    <col min="8969" max="8969" width="25.5703125" style="35" customWidth="1"/>
    <col min="8970" max="8970" width="8.5703125" style="35"/>
    <col min="8971" max="8971" width="12" style="35" customWidth="1"/>
    <col min="8972" max="8972" width="11.42578125" style="35" customWidth="1"/>
    <col min="8973" max="8974" width="12" style="35" customWidth="1"/>
    <col min="8975" max="9211" width="8.5703125" style="35"/>
    <col min="9212" max="9212" width="5.5703125" style="35" customWidth="1"/>
    <col min="9213" max="9213" width="13.7109375" style="35" customWidth="1"/>
    <col min="9214" max="9214" width="29" style="35" customWidth="1"/>
    <col min="9215" max="9215" width="14.42578125" style="35" customWidth="1"/>
    <col min="9216" max="9216" width="17.5703125" style="35" customWidth="1"/>
    <col min="9217" max="9217" width="17.7109375" style="35" customWidth="1"/>
    <col min="9218" max="9218" width="19.5703125" style="35" customWidth="1"/>
    <col min="9219" max="9219" width="21" style="35" customWidth="1"/>
    <col min="9220" max="9220" width="18.28515625" style="35" customWidth="1"/>
    <col min="9221" max="9223" width="16.5703125" style="35" customWidth="1"/>
    <col min="9224" max="9224" width="15.28515625" style="35" customWidth="1"/>
    <col min="9225" max="9225" width="25.5703125" style="35" customWidth="1"/>
    <col min="9226" max="9226" width="8.5703125" style="35"/>
    <col min="9227" max="9227" width="12" style="35" customWidth="1"/>
    <col min="9228" max="9228" width="11.42578125" style="35" customWidth="1"/>
    <col min="9229" max="9230" width="12" style="35" customWidth="1"/>
    <col min="9231" max="9467" width="8.5703125" style="35"/>
    <col min="9468" max="9468" width="5.5703125" style="35" customWidth="1"/>
    <col min="9469" max="9469" width="13.7109375" style="35" customWidth="1"/>
    <col min="9470" max="9470" width="29" style="35" customWidth="1"/>
    <col min="9471" max="9471" width="14.42578125" style="35" customWidth="1"/>
    <col min="9472" max="9472" width="17.5703125" style="35" customWidth="1"/>
    <col min="9473" max="9473" width="17.7109375" style="35" customWidth="1"/>
    <col min="9474" max="9474" width="19.5703125" style="35" customWidth="1"/>
    <col min="9475" max="9475" width="21" style="35" customWidth="1"/>
    <col min="9476" max="9476" width="18.28515625" style="35" customWidth="1"/>
    <col min="9477" max="9479" width="16.5703125" style="35" customWidth="1"/>
    <col min="9480" max="9480" width="15.28515625" style="35" customWidth="1"/>
    <col min="9481" max="9481" width="25.5703125" style="35" customWidth="1"/>
    <col min="9482" max="9482" width="8.5703125" style="35"/>
    <col min="9483" max="9483" width="12" style="35" customWidth="1"/>
    <col min="9484" max="9484" width="11.42578125" style="35" customWidth="1"/>
    <col min="9485" max="9486" width="12" style="35" customWidth="1"/>
    <col min="9487" max="9723" width="8.5703125" style="35"/>
    <col min="9724" max="9724" width="5.5703125" style="35" customWidth="1"/>
    <col min="9725" max="9725" width="13.7109375" style="35" customWidth="1"/>
    <col min="9726" max="9726" width="29" style="35" customWidth="1"/>
    <col min="9727" max="9727" width="14.42578125" style="35" customWidth="1"/>
    <col min="9728" max="9728" width="17.5703125" style="35" customWidth="1"/>
    <col min="9729" max="9729" width="17.7109375" style="35" customWidth="1"/>
    <col min="9730" max="9730" width="19.5703125" style="35" customWidth="1"/>
    <col min="9731" max="9731" width="21" style="35" customWidth="1"/>
    <col min="9732" max="9732" width="18.28515625" style="35" customWidth="1"/>
    <col min="9733" max="9735" width="16.5703125" style="35" customWidth="1"/>
    <col min="9736" max="9736" width="15.28515625" style="35" customWidth="1"/>
    <col min="9737" max="9737" width="25.5703125" style="35" customWidth="1"/>
    <col min="9738" max="9738" width="8.5703125" style="35"/>
    <col min="9739" max="9739" width="12" style="35" customWidth="1"/>
    <col min="9740" max="9740" width="11.42578125" style="35" customWidth="1"/>
    <col min="9741" max="9742" width="12" style="35" customWidth="1"/>
    <col min="9743" max="9979" width="8.5703125" style="35"/>
    <col min="9980" max="9980" width="5.5703125" style="35" customWidth="1"/>
    <col min="9981" max="9981" width="13.7109375" style="35" customWidth="1"/>
    <col min="9982" max="9982" width="29" style="35" customWidth="1"/>
    <col min="9983" max="9983" width="14.42578125" style="35" customWidth="1"/>
    <col min="9984" max="9984" width="17.5703125" style="35" customWidth="1"/>
    <col min="9985" max="9985" width="17.7109375" style="35" customWidth="1"/>
    <col min="9986" max="9986" width="19.5703125" style="35" customWidth="1"/>
    <col min="9987" max="9987" width="21" style="35" customWidth="1"/>
    <col min="9988" max="9988" width="18.28515625" style="35" customWidth="1"/>
    <col min="9989" max="9991" width="16.5703125" style="35" customWidth="1"/>
    <col min="9992" max="9992" width="15.28515625" style="35" customWidth="1"/>
    <col min="9993" max="9993" width="25.5703125" style="35" customWidth="1"/>
    <col min="9994" max="9994" width="8.5703125" style="35"/>
    <col min="9995" max="9995" width="12" style="35" customWidth="1"/>
    <col min="9996" max="9996" width="11.42578125" style="35" customWidth="1"/>
    <col min="9997" max="9998" width="12" style="35" customWidth="1"/>
    <col min="9999" max="10235" width="8.5703125" style="35"/>
    <col min="10236" max="10236" width="5.5703125" style="35" customWidth="1"/>
    <col min="10237" max="10237" width="13.7109375" style="35" customWidth="1"/>
    <col min="10238" max="10238" width="29" style="35" customWidth="1"/>
    <col min="10239" max="10239" width="14.42578125" style="35" customWidth="1"/>
    <col min="10240" max="10240" width="17.5703125" style="35" customWidth="1"/>
    <col min="10241" max="10241" width="17.7109375" style="35" customWidth="1"/>
    <col min="10242" max="10242" width="19.5703125" style="35" customWidth="1"/>
    <col min="10243" max="10243" width="21" style="35" customWidth="1"/>
    <col min="10244" max="10244" width="18.28515625" style="35" customWidth="1"/>
    <col min="10245" max="10247" width="16.5703125" style="35" customWidth="1"/>
    <col min="10248" max="10248" width="15.28515625" style="35" customWidth="1"/>
    <col min="10249" max="10249" width="25.5703125" style="35" customWidth="1"/>
    <col min="10250" max="10250" width="8.5703125" style="35"/>
    <col min="10251" max="10251" width="12" style="35" customWidth="1"/>
    <col min="10252" max="10252" width="11.42578125" style="35" customWidth="1"/>
    <col min="10253" max="10254" width="12" style="35" customWidth="1"/>
    <col min="10255" max="10491" width="8.5703125" style="35"/>
    <col min="10492" max="10492" width="5.5703125" style="35" customWidth="1"/>
    <col min="10493" max="10493" width="13.7109375" style="35" customWidth="1"/>
    <col min="10494" max="10494" width="29" style="35" customWidth="1"/>
    <col min="10495" max="10495" width="14.42578125" style="35" customWidth="1"/>
    <col min="10496" max="10496" width="17.5703125" style="35" customWidth="1"/>
    <col min="10497" max="10497" width="17.7109375" style="35" customWidth="1"/>
    <col min="10498" max="10498" width="19.5703125" style="35" customWidth="1"/>
    <col min="10499" max="10499" width="21" style="35" customWidth="1"/>
    <col min="10500" max="10500" width="18.28515625" style="35" customWidth="1"/>
    <col min="10501" max="10503" width="16.5703125" style="35" customWidth="1"/>
    <col min="10504" max="10504" width="15.28515625" style="35" customWidth="1"/>
    <col min="10505" max="10505" width="25.5703125" style="35" customWidth="1"/>
    <col min="10506" max="10506" width="8.5703125" style="35"/>
    <col min="10507" max="10507" width="12" style="35" customWidth="1"/>
    <col min="10508" max="10508" width="11.42578125" style="35" customWidth="1"/>
    <col min="10509" max="10510" width="12" style="35" customWidth="1"/>
    <col min="10511" max="10747" width="8.5703125" style="35"/>
    <col min="10748" max="10748" width="5.5703125" style="35" customWidth="1"/>
    <col min="10749" max="10749" width="13.7109375" style="35" customWidth="1"/>
    <col min="10750" max="10750" width="29" style="35" customWidth="1"/>
    <col min="10751" max="10751" width="14.42578125" style="35" customWidth="1"/>
    <col min="10752" max="10752" width="17.5703125" style="35" customWidth="1"/>
    <col min="10753" max="10753" width="17.7109375" style="35" customWidth="1"/>
    <col min="10754" max="10754" width="19.5703125" style="35" customWidth="1"/>
    <col min="10755" max="10755" width="21" style="35" customWidth="1"/>
    <col min="10756" max="10756" width="18.28515625" style="35" customWidth="1"/>
    <col min="10757" max="10759" width="16.5703125" style="35" customWidth="1"/>
    <col min="10760" max="10760" width="15.28515625" style="35" customWidth="1"/>
    <col min="10761" max="10761" width="25.5703125" style="35" customWidth="1"/>
    <col min="10762" max="10762" width="8.5703125" style="35"/>
    <col min="10763" max="10763" width="12" style="35" customWidth="1"/>
    <col min="10764" max="10764" width="11.42578125" style="35" customWidth="1"/>
    <col min="10765" max="10766" width="12" style="35" customWidth="1"/>
    <col min="10767" max="11003" width="8.5703125" style="35"/>
    <col min="11004" max="11004" width="5.5703125" style="35" customWidth="1"/>
    <col min="11005" max="11005" width="13.7109375" style="35" customWidth="1"/>
    <col min="11006" max="11006" width="29" style="35" customWidth="1"/>
    <col min="11007" max="11007" width="14.42578125" style="35" customWidth="1"/>
    <col min="11008" max="11008" width="17.5703125" style="35" customWidth="1"/>
    <col min="11009" max="11009" width="17.7109375" style="35" customWidth="1"/>
    <col min="11010" max="11010" width="19.5703125" style="35" customWidth="1"/>
    <col min="11011" max="11011" width="21" style="35" customWidth="1"/>
    <col min="11012" max="11012" width="18.28515625" style="35" customWidth="1"/>
    <col min="11013" max="11015" width="16.5703125" style="35" customWidth="1"/>
    <col min="11016" max="11016" width="15.28515625" style="35" customWidth="1"/>
    <col min="11017" max="11017" width="25.5703125" style="35" customWidth="1"/>
    <col min="11018" max="11018" width="8.5703125" style="35"/>
    <col min="11019" max="11019" width="12" style="35" customWidth="1"/>
    <col min="11020" max="11020" width="11.42578125" style="35" customWidth="1"/>
    <col min="11021" max="11022" width="12" style="35" customWidth="1"/>
    <col min="11023" max="11259" width="8.5703125" style="35"/>
    <col min="11260" max="11260" width="5.5703125" style="35" customWidth="1"/>
    <col min="11261" max="11261" width="13.7109375" style="35" customWidth="1"/>
    <col min="11262" max="11262" width="29" style="35" customWidth="1"/>
    <col min="11263" max="11263" width="14.42578125" style="35" customWidth="1"/>
    <col min="11264" max="11264" width="17.5703125" style="35" customWidth="1"/>
    <col min="11265" max="11265" width="17.7109375" style="35" customWidth="1"/>
    <col min="11266" max="11266" width="19.5703125" style="35" customWidth="1"/>
    <col min="11267" max="11267" width="21" style="35" customWidth="1"/>
    <col min="11268" max="11268" width="18.28515625" style="35" customWidth="1"/>
    <col min="11269" max="11271" width="16.5703125" style="35" customWidth="1"/>
    <col min="11272" max="11272" width="15.28515625" style="35" customWidth="1"/>
    <col min="11273" max="11273" width="25.5703125" style="35" customWidth="1"/>
    <col min="11274" max="11274" width="8.5703125" style="35"/>
    <col min="11275" max="11275" width="12" style="35" customWidth="1"/>
    <col min="11276" max="11276" width="11.42578125" style="35" customWidth="1"/>
    <col min="11277" max="11278" width="12" style="35" customWidth="1"/>
    <col min="11279" max="11515" width="8.5703125" style="35"/>
    <col min="11516" max="11516" width="5.5703125" style="35" customWidth="1"/>
    <col min="11517" max="11517" width="13.7109375" style="35" customWidth="1"/>
    <col min="11518" max="11518" width="29" style="35" customWidth="1"/>
    <col min="11519" max="11519" width="14.42578125" style="35" customWidth="1"/>
    <col min="11520" max="11520" width="17.5703125" style="35" customWidth="1"/>
    <col min="11521" max="11521" width="17.7109375" style="35" customWidth="1"/>
    <col min="11522" max="11522" width="19.5703125" style="35" customWidth="1"/>
    <col min="11523" max="11523" width="21" style="35" customWidth="1"/>
    <col min="11524" max="11524" width="18.28515625" style="35" customWidth="1"/>
    <col min="11525" max="11527" width="16.5703125" style="35" customWidth="1"/>
    <col min="11528" max="11528" width="15.28515625" style="35" customWidth="1"/>
    <col min="11529" max="11529" width="25.5703125" style="35" customWidth="1"/>
    <col min="11530" max="11530" width="8.5703125" style="35"/>
    <col min="11531" max="11531" width="12" style="35" customWidth="1"/>
    <col min="11532" max="11532" width="11.42578125" style="35" customWidth="1"/>
    <col min="11533" max="11534" width="12" style="35" customWidth="1"/>
    <col min="11535" max="11771" width="8.5703125" style="35"/>
    <col min="11772" max="11772" width="5.5703125" style="35" customWidth="1"/>
    <col min="11773" max="11773" width="13.7109375" style="35" customWidth="1"/>
    <col min="11774" max="11774" width="29" style="35" customWidth="1"/>
    <col min="11775" max="11775" width="14.42578125" style="35" customWidth="1"/>
    <col min="11776" max="11776" width="17.5703125" style="35" customWidth="1"/>
    <col min="11777" max="11777" width="17.7109375" style="35" customWidth="1"/>
    <col min="11778" max="11778" width="19.5703125" style="35" customWidth="1"/>
    <col min="11779" max="11779" width="21" style="35" customWidth="1"/>
    <col min="11780" max="11780" width="18.28515625" style="35" customWidth="1"/>
    <col min="11781" max="11783" width="16.5703125" style="35" customWidth="1"/>
    <col min="11784" max="11784" width="15.28515625" style="35" customWidth="1"/>
    <col min="11785" max="11785" width="25.5703125" style="35" customWidth="1"/>
    <col min="11786" max="11786" width="8.5703125" style="35"/>
    <col min="11787" max="11787" width="12" style="35" customWidth="1"/>
    <col min="11788" max="11788" width="11.42578125" style="35" customWidth="1"/>
    <col min="11789" max="11790" width="12" style="35" customWidth="1"/>
    <col min="11791" max="12027" width="8.5703125" style="35"/>
    <col min="12028" max="12028" width="5.5703125" style="35" customWidth="1"/>
    <col min="12029" max="12029" width="13.7109375" style="35" customWidth="1"/>
    <col min="12030" max="12030" width="29" style="35" customWidth="1"/>
    <col min="12031" max="12031" width="14.42578125" style="35" customWidth="1"/>
    <col min="12032" max="12032" width="17.5703125" style="35" customWidth="1"/>
    <col min="12033" max="12033" width="17.7109375" style="35" customWidth="1"/>
    <col min="12034" max="12034" width="19.5703125" style="35" customWidth="1"/>
    <col min="12035" max="12035" width="21" style="35" customWidth="1"/>
    <col min="12036" max="12036" width="18.28515625" style="35" customWidth="1"/>
    <col min="12037" max="12039" width="16.5703125" style="35" customWidth="1"/>
    <col min="12040" max="12040" width="15.28515625" style="35" customWidth="1"/>
    <col min="12041" max="12041" width="25.5703125" style="35" customWidth="1"/>
    <col min="12042" max="12042" width="8.5703125" style="35"/>
    <col min="12043" max="12043" width="12" style="35" customWidth="1"/>
    <col min="12044" max="12044" width="11.42578125" style="35" customWidth="1"/>
    <col min="12045" max="12046" width="12" style="35" customWidth="1"/>
    <col min="12047" max="12283" width="8.5703125" style="35"/>
    <col min="12284" max="12284" width="5.5703125" style="35" customWidth="1"/>
    <col min="12285" max="12285" width="13.7109375" style="35" customWidth="1"/>
    <col min="12286" max="12286" width="29" style="35" customWidth="1"/>
    <col min="12287" max="12287" width="14.42578125" style="35" customWidth="1"/>
    <col min="12288" max="12288" width="17.5703125" style="35" customWidth="1"/>
    <col min="12289" max="12289" width="17.7109375" style="35" customWidth="1"/>
    <col min="12290" max="12290" width="19.5703125" style="35" customWidth="1"/>
    <col min="12291" max="12291" width="21" style="35" customWidth="1"/>
    <col min="12292" max="12292" width="18.28515625" style="35" customWidth="1"/>
    <col min="12293" max="12295" width="16.5703125" style="35" customWidth="1"/>
    <col min="12296" max="12296" width="15.28515625" style="35" customWidth="1"/>
    <col min="12297" max="12297" width="25.5703125" style="35" customWidth="1"/>
    <col min="12298" max="12298" width="8.5703125" style="35"/>
    <col min="12299" max="12299" width="12" style="35" customWidth="1"/>
    <col min="12300" max="12300" width="11.42578125" style="35" customWidth="1"/>
    <col min="12301" max="12302" width="12" style="35" customWidth="1"/>
    <col min="12303" max="12539" width="8.5703125" style="35"/>
    <col min="12540" max="12540" width="5.5703125" style="35" customWidth="1"/>
    <col min="12541" max="12541" width="13.7109375" style="35" customWidth="1"/>
    <col min="12542" max="12542" width="29" style="35" customWidth="1"/>
    <col min="12543" max="12543" width="14.42578125" style="35" customWidth="1"/>
    <col min="12544" max="12544" width="17.5703125" style="35" customWidth="1"/>
    <col min="12545" max="12545" width="17.7109375" style="35" customWidth="1"/>
    <col min="12546" max="12546" width="19.5703125" style="35" customWidth="1"/>
    <col min="12547" max="12547" width="21" style="35" customWidth="1"/>
    <col min="12548" max="12548" width="18.28515625" style="35" customWidth="1"/>
    <col min="12549" max="12551" width="16.5703125" style="35" customWidth="1"/>
    <col min="12552" max="12552" width="15.28515625" style="35" customWidth="1"/>
    <col min="12553" max="12553" width="25.5703125" style="35" customWidth="1"/>
    <col min="12554" max="12554" width="8.5703125" style="35"/>
    <col min="12555" max="12555" width="12" style="35" customWidth="1"/>
    <col min="12556" max="12556" width="11.42578125" style="35" customWidth="1"/>
    <col min="12557" max="12558" width="12" style="35" customWidth="1"/>
    <col min="12559" max="12795" width="8.5703125" style="35"/>
    <col min="12796" max="12796" width="5.5703125" style="35" customWidth="1"/>
    <col min="12797" max="12797" width="13.7109375" style="35" customWidth="1"/>
    <col min="12798" max="12798" width="29" style="35" customWidth="1"/>
    <col min="12799" max="12799" width="14.42578125" style="35" customWidth="1"/>
    <col min="12800" max="12800" width="17.5703125" style="35" customWidth="1"/>
    <col min="12801" max="12801" width="17.7109375" style="35" customWidth="1"/>
    <col min="12802" max="12802" width="19.5703125" style="35" customWidth="1"/>
    <col min="12803" max="12803" width="21" style="35" customWidth="1"/>
    <col min="12804" max="12804" width="18.28515625" style="35" customWidth="1"/>
    <col min="12805" max="12807" width="16.5703125" style="35" customWidth="1"/>
    <col min="12808" max="12808" width="15.28515625" style="35" customWidth="1"/>
    <col min="12809" max="12809" width="25.5703125" style="35" customWidth="1"/>
    <col min="12810" max="12810" width="8.5703125" style="35"/>
    <col min="12811" max="12811" width="12" style="35" customWidth="1"/>
    <col min="12812" max="12812" width="11.42578125" style="35" customWidth="1"/>
    <col min="12813" max="12814" width="12" style="35" customWidth="1"/>
    <col min="12815" max="13051" width="8.5703125" style="35"/>
    <col min="13052" max="13052" width="5.5703125" style="35" customWidth="1"/>
    <col min="13053" max="13053" width="13.7109375" style="35" customWidth="1"/>
    <col min="13054" max="13054" width="29" style="35" customWidth="1"/>
    <col min="13055" max="13055" width="14.42578125" style="35" customWidth="1"/>
    <col min="13056" max="13056" width="17.5703125" style="35" customWidth="1"/>
    <col min="13057" max="13057" width="17.7109375" style="35" customWidth="1"/>
    <col min="13058" max="13058" width="19.5703125" style="35" customWidth="1"/>
    <col min="13059" max="13059" width="21" style="35" customWidth="1"/>
    <col min="13060" max="13060" width="18.28515625" style="35" customWidth="1"/>
    <col min="13061" max="13063" width="16.5703125" style="35" customWidth="1"/>
    <col min="13064" max="13064" width="15.28515625" style="35" customWidth="1"/>
    <col min="13065" max="13065" width="25.5703125" style="35" customWidth="1"/>
    <col min="13066" max="13066" width="8.5703125" style="35"/>
    <col min="13067" max="13067" width="12" style="35" customWidth="1"/>
    <col min="13068" max="13068" width="11.42578125" style="35" customWidth="1"/>
    <col min="13069" max="13070" width="12" style="35" customWidth="1"/>
    <col min="13071" max="13307" width="8.5703125" style="35"/>
    <col min="13308" max="13308" width="5.5703125" style="35" customWidth="1"/>
    <col min="13309" max="13309" width="13.7109375" style="35" customWidth="1"/>
    <col min="13310" max="13310" width="29" style="35" customWidth="1"/>
    <col min="13311" max="13311" width="14.42578125" style="35" customWidth="1"/>
    <col min="13312" max="13312" width="17.5703125" style="35" customWidth="1"/>
    <col min="13313" max="13313" width="17.7109375" style="35" customWidth="1"/>
    <col min="13314" max="13314" width="19.5703125" style="35" customWidth="1"/>
    <col min="13315" max="13315" width="21" style="35" customWidth="1"/>
    <col min="13316" max="13316" width="18.28515625" style="35" customWidth="1"/>
    <col min="13317" max="13319" width="16.5703125" style="35" customWidth="1"/>
    <col min="13320" max="13320" width="15.28515625" style="35" customWidth="1"/>
    <col min="13321" max="13321" width="25.5703125" style="35" customWidth="1"/>
    <col min="13322" max="13322" width="8.5703125" style="35"/>
    <col min="13323" max="13323" width="12" style="35" customWidth="1"/>
    <col min="13324" max="13324" width="11.42578125" style="35" customWidth="1"/>
    <col min="13325" max="13326" width="12" style="35" customWidth="1"/>
    <col min="13327" max="13563" width="8.5703125" style="35"/>
    <col min="13564" max="13564" width="5.5703125" style="35" customWidth="1"/>
    <col min="13565" max="13565" width="13.7109375" style="35" customWidth="1"/>
    <col min="13566" max="13566" width="29" style="35" customWidth="1"/>
    <col min="13567" max="13567" width="14.42578125" style="35" customWidth="1"/>
    <col min="13568" max="13568" width="17.5703125" style="35" customWidth="1"/>
    <col min="13569" max="13569" width="17.7109375" style="35" customWidth="1"/>
    <col min="13570" max="13570" width="19.5703125" style="35" customWidth="1"/>
    <col min="13571" max="13571" width="21" style="35" customWidth="1"/>
    <col min="13572" max="13572" width="18.28515625" style="35" customWidth="1"/>
    <col min="13573" max="13575" width="16.5703125" style="35" customWidth="1"/>
    <col min="13576" max="13576" width="15.28515625" style="35" customWidth="1"/>
    <col min="13577" max="13577" width="25.5703125" style="35" customWidth="1"/>
    <col min="13578" max="13578" width="8.5703125" style="35"/>
    <col min="13579" max="13579" width="12" style="35" customWidth="1"/>
    <col min="13580" max="13580" width="11.42578125" style="35" customWidth="1"/>
    <col min="13581" max="13582" width="12" style="35" customWidth="1"/>
    <col min="13583" max="13819" width="8.5703125" style="35"/>
    <col min="13820" max="13820" width="5.5703125" style="35" customWidth="1"/>
    <col min="13821" max="13821" width="13.7109375" style="35" customWidth="1"/>
    <col min="13822" max="13822" width="29" style="35" customWidth="1"/>
    <col min="13823" max="13823" width="14.42578125" style="35" customWidth="1"/>
    <col min="13824" max="13824" width="17.5703125" style="35" customWidth="1"/>
    <col min="13825" max="13825" width="17.7109375" style="35" customWidth="1"/>
    <col min="13826" max="13826" width="19.5703125" style="35" customWidth="1"/>
    <col min="13827" max="13827" width="21" style="35" customWidth="1"/>
    <col min="13828" max="13828" width="18.28515625" style="35" customWidth="1"/>
    <col min="13829" max="13831" width="16.5703125" style="35" customWidth="1"/>
    <col min="13832" max="13832" width="15.28515625" style="35" customWidth="1"/>
    <col min="13833" max="13833" width="25.5703125" style="35" customWidth="1"/>
    <col min="13834" max="13834" width="8.5703125" style="35"/>
    <col min="13835" max="13835" width="12" style="35" customWidth="1"/>
    <col min="13836" max="13836" width="11.42578125" style="35" customWidth="1"/>
    <col min="13837" max="13838" width="12" style="35" customWidth="1"/>
    <col min="13839" max="14075" width="8.5703125" style="35"/>
    <col min="14076" max="14076" width="5.5703125" style="35" customWidth="1"/>
    <col min="14077" max="14077" width="13.7109375" style="35" customWidth="1"/>
    <col min="14078" max="14078" width="29" style="35" customWidth="1"/>
    <col min="14079" max="14079" width="14.42578125" style="35" customWidth="1"/>
    <col min="14080" max="14080" width="17.5703125" style="35" customWidth="1"/>
    <col min="14081" max="14081" width="17.7109375" style="35" customWidth="1"/>
    <col min="14082" max="14082" width="19.5703125" style="35" customWidth="1"/>
    <col min="14083" max="14083" width="21" style="35" customWidth="1"/>
    <col min="14084" max="14084" width="18.28515625" style="35" customWidth="1"/>
    <col min="14085" max="14087" width="16.5703125" style="35" customWidth="1"/>
    <col min="14088" max="14088" width="15.28515625" style="35" customWidth="1"/>
    <col min="14089" max="14089" width="25.5703125" style="35" customWidth="1"/>
    <col min="14090" max="14090" width="8.5703125" style="35"/>
    <col min="14091" max="14091" width="12" style="35" customWidth="1"/>
    <col min="14092" max="14092" width="11.42578125" style="35" customWidth="1"/>
    <col min="14093" max="14094" width="12" style="35" customWidth="1"/>
    <col min="14095" max="14331" width="8.5703125" style="35"/>
    <col min="14332" max="14332" width="5.5703125" style="35" customWidth="1"/>
    <col min="14333" max="14333" width="13.7109375" style="35" customWidth="1"/>
    <col min="14334" max="14334" width="29" style="35" customWidth="1"/>
    <col min="14335" max="14335" width="14.42578125" style="35" customWidth="1"/>
    <col min="14336" max="14336" width="17.5703125" style="35" customWidth="1"/>
    <col min="14337" max="14337" width="17.7109375" style="35" customWidth="1"/>
    <col min="14338" max="14338" width="19.5703125" style="35" customWidth="1"/>
    <col min="14339" max="14339" width="21" style="35" customWidth="1"/>
    <col min="14340" max="14340" width="18.28515625" style="35" customWidth="1"/>
    <col min="14341" max="14343" width="16.5703125" style="35" customWidth="1"/>
    <col min="14344" max="14344" width="15.28515625" style="35" customWidth="1"/>
    <col min="14345" max="14345" width="25.5703125" style="35" customWidth="1"/>
    <col min="14346" max="14346" width="8.5703125" style="35"/>
    <col min="14347" max="14347" width="12" style="35" customWidth="1"/>
    <col min="14348" max="14348" width="11.42578125" style="35" customWidth="1"/>
    <col min="14349" max="14350" width="12" style="35" customWidth="1"/>
    <col min="14351" max="14587" width="8.5703125" style="35"/>
    <col min="14588" max="14588" width="5.5703125" style="35" customWidth="1"/>
    <col min="14589" max="14589" width="13.7109375" style="35" customWidth="1"/>
    <col min="14590" max="14590" width="29" style="35" customWidth="1"/>
    <col min="14591" max="14591" width="14.42578125" style="35" customWidth="1"/>
    <col min="14592" max="14592" width="17.5703125" style="35" customWidth="1"/>
    <col min="14593" max="14593" width="17.7109375" style="35" customWidth="1"/>
    <col min="14594" max="14594" width="19.5703125" style="35" customWidth="1"/>
    <col min="14595" max="14595" width="21" style="35" customWidth="1"/>
    <col min="14596" max="14596" width="18.28515625" style="35" customWidth="1"/>
    <col min="14597" max="14599" width="16.5703125" style="35" customWidth="1"/>
    <col min="14600" max="14600" width="15.28515625" style="35" customWidth="1"/>
    <col min="14601" max="14601" width="25.5703125" style="35" customWidth="1"/>
    <col min="14602" max="14602" width="8.5703125" style="35"/>
    <col min="14603" max="14603" width="12" style="35" customWidth="1"/>
    <col min="14604" max="14604" width="11.42578125" style="35" customWidth="1"/>
    <col min="14605" max="14606" width="12" style="35" customWidth="1"/>
    <col min="14607" max="14843" width="8.5703125" style="35"/>
    <col min="14844" max="14844" width="5.5703125" style="35" customWidth="1"/>
    <col min="14845" max="14845" width="13.7109375" style="35" customWidth="1"/>
    <col min="14846" max="14846" width="29" style="35" customWidth="1"/>
    <col min="14847" max="14847" width="14.42578125" style="35" customWidth="1"/>
    <col min="14848" max="14848" width="17.5703125" style="35" customWidth="1"/>
    <col min="14849" max="14849" width="17.7109375" style="35" customWidth="1"/>
    <col min="14850" max="14850" width="19.5703125" style="35" customWidth="1"/>
    <col min="14851" max="14851" width="21" style="35" customWidth="1"/>
    <col min="14852" max="14852" width="18.28515625" style="35" customWidth="1"/>
    <col min="14853" max="14855" width="16.5703125" style="35" customWidth="1"/>
    <col min="14856" max="14856" width="15.28515625" style="35" customWidth="1"/>
    <col min="14857" max="14857" width="25.5703125" style="35" customWidth="1"/>
    <col min="14858" max="14858" width="8.5703125" style="35"/>
    <col min="14859" max="14859" width="12" style="35" customWidth="1"/>
    <col min="14860" max="14860" width="11.42578125" style="35" customWidth="1"/>
    <col min="14861" max="14862" width="12" style="35" customWidth="1"/>
    <col min="14863" max="15099" width="8.5703125" style="35"/>
    <col min="15100" max="15100" width="5.5703125" style="35" customWidth="1"/>
    <col min="15101" max="15101" width="13.7109375" style="35" customWidth="1"/>
    <col min="15102" max="15102" width="29" style="35" customWidth="1"/>
    <col min="15103" max="15103" width="14.42578125" style="35" customWidth="1"/>
    <col min="15104" max="15104" width="17.5703125" style="35" customWidth="1"/>
    <col min="15105" max="15105" width="17.7109375" style="35" customWidth="1"/>
    <col min="15106" max="15106" width="19.5703125" style="35" customWidth="1"/>
    <col min="15107" max="15107" width="21" style="35" customWidth="1"/>
    <col min="15108" max="15108" width="18.28515625" style="35" customWidth="1"/>
    <col min="15109" max="15111" width="16.5703125" style="35" customWidth="1"/>
    <col min="15112" max="15112" width="15.28515625" style="35" customWidth="1"/>
    <col min="15113" max="15113" width="25.5703125" style="35" customWidth="1"/>
    <col min="15114" max="15114" width="8.5703125" style="35"/>
    <col min="15115" max="15115" width="12" style="35" customWidth="1"/>
    <col min="15116" max="15116" width="11.42578125" style="35" customWidth="1"/>
    <col min="15117" max="15118" width="12" style="35" customWidth="1"/>
    <col min="15119" max="15355" width="8.5703125" style="35"/>
    <col min="15356" max="15356" width="5.5703125" style="35" customWidth="1"/>
    <col min="15357" max="15357" width="13.7109375" style="35" customWidth="1"/>
    <col min="15358" max="15358" width="29" style="35" customWidth="1"/>
    <col min="15359" max="15359" width="14.42578125" style="35" customWidth="1"/>
    <col min="15360" max="15360" width="17.5703125" style="35" customWidth="1"/>
    <col min="15361" max="15361" width="17.7109375" style="35" customWidth="1"/>
    <col min="15362" max="15362" width="19.5703125" style="35" customWidth="1"/>
    <col min="15363" max="15363" width="21" style="35" customWidth="1"/>
    <col min="15364" max="15364" width="18.28515625" style="35" customWidth="1"/>
    <col min="15365" max="15367" width="16.5703125" style="35" customWidth="1"/>
    <col min="15368" max="15368" width="15.28515625" style="35" customWidth="1"/>
    <col min="15369" max="15369" width="25.5703125" style="35" customWidth="1"/>
    <col min="15370" max="15370" width="8.5703125" style="35"/>
    <col min="15371" max="15371" width="12" style="35" customWidth="1"/>
    <col min="15372" max="15372" width="11.42578125" style="35" customWidth="1"/>
    <col min="15373" max="15374" width="12" style="35" customWidth="1"/>
    <col min="15375" max="15611" width="8.5703125" style="35"/>
    <col min="15612" max="15612" width="5.5703125" style="35" customWidth="1"/>
    <col min="15613" max="15613" width="13.7109375" style="35" customWidth="1"/>
    <col min="15614" max="15614" width="29" style="35" customWidth="1"/>
    <col min="15615" max="15615" width="14.42578125" style="35" customWidth="1"/>
    <col min="15616" max="15616" width="17.5703125" style="35" customWidth="1"/>
    <col min="15617" max="15617" width="17.7109375" style="35" customWidth="1"/>
    <col min="15618" max="15618" width="19.5703125" style="35" customWidth="1"/>
    <col min="15619" max="15619" width="21" style="35" customWidth="1"/>
    <col min="15620" max="15620" width="18.28515625" style="35" customWidth="1"/>
    <col min="15621" max="15623" width="16.5703125" style="35" customWidth="1"/>
    <col min="15624" max="15624" width="15.28515625" style="35" customWidth="1"/>
    <col min="15625" max="15625" width="25.5703125" style="35" customWidth="1"/>
    <col min="15626" max="15626" width="8.5703125" style="35"/>
    <col min="15627" max="15627" width="12" style="35" customWidth="1"/>
    <col min="15628" max="15628" width="11.42578125" style="35" customWidth="1"/>
    <col min="15629" max="15630" width="12" style="35" customWidth="1"/>
    <col min="15631" max="15867" width="8.5703125" style="35"/>
    <col min="15868" max="15868" width="5.5703125" style="35" customWidth="1"/>
    <col min="15869" max="15869" width="13.7109375" style="35" customWidth="1"/>
    <col min="15870" max="15870" width="29" style="35" customWidth="1"/>
    <col min="15871" max="15871" width="14.42578125" style="35" customWidth="1"/>
    <col min="15872" max="15872" width="17.5703125" style="35" customWidth="1"/>
    <col min="15873" max="15873" width="17.7109375" style="35" customWidth="1"/>
    <col min="15874" max="15874" width="19.5703125" style="35" customWidth="1"/>
    <col min="15875" max="15875" width="21" style="35" customWidth="1"/>
    <col min="15876" max="15876" width="18.28515625" style="35" customWidth="1"/>
    <col min="15877" max="15879" width="16.5703125" style="35" customWidth="1"/>
    <col min="15880" max="15880" width="15.28515625" style="35" customWidth="1"/>
    <col min="15881" max="15881" width="25.5703125" style="35" customWidth="1"/>
    <col min="15882" max="15882" width="8.5703125" style="35"/>
    <col min="15883" max="15883" width="12" style="35" customWidth="1"/>
    <col min="15884" max="15884" width="11.42578125" style="35" customWidth="1"/>
    <col min="15885" max="15886" width="12" style="35" customWidth="1"/>
    <col min="15887" max="16123" width="8.5703125" style="35"/>
    <col min="16124" max="16124" width="5.5703125" style="35" customWidth="1"/>
    <col min="16125" max="16125" width="13.7109375" style="35" customWidth="1"/>
    <col min="16126" max="16126" width="29" style="35" customWidth="1"/>
    <col min="16127" max="16127" width="14.42578125" style="35" customWidth="1"/>
    <col min="16128" max="16128" width="17.5703125" style="35" customWidth="1"/>
    <col min="16129" max="16129" width="17.7109375" style="35" customWidth="1"/>
    <col min="16130" max="16130" width="19.5703125" style="35" customWidth="1"/>
    <col min="16131" max="16131" width="21" style="35" customWidth="1"/>
    <col min="16132" max="16132" width="18.28515625" style="35" customWidth="1"/>
    <col min="16133" max="16135" width="16.5703125" style="35" customWidth="1"/>
    <col min="16136" max="16136" width="15.28515625" style="35" customWidth="1"/>
    <col min="16137" max="16137" width="25.5703125" style="35" customWidth="1"/>
    <col min="16138" max="16138" width="8.5703125" style="35"/>
    <col min="16139" max="16139" width="12" style="35" customWidth="1"/>
    <col min="16140" max="16140" width="11.42578125" style="35" customWidth="1"/>
    <col min="16141" max="16142" width="12" style="35" customWidth="1"/>
    <col min="16143" max="16384" width="8.5703125" style="35"/>
  </cols>
  <sheetData>
    <row r="1" spans="1:14" ht="44.25" customHeight="1" x14ac:dyDescent="0.3">
      <c r="A1" s="551" t="s">
        <v>0</v>
      </c>
      <c r="B1" s="552"/>
      <c r="C1" s="552"/>
      <c r="D1" s="37"/>
      <c r="E1" s="38"/>
      <c r="F1" s="39"/>
      <c r="H1" s="553" t="s">
        <v>199</v>
      </c>
      <c r="I1" s="554"/>
      <c r="J1" s="554"/>
      <c r="K1" s="555"/>
      <c r="L1" s="70"/>
    </row>
    <row r="2" spans="1:14" ht="24" customHeight="1" x14ac:dyDescent="0.3">
      <c r="A2" s="556" t="s">
        <v>2</v>
      </c>
      <c r="B2" s="557"/>
      <c r="C2" s="557"/>
      <c r="D2" s="41"/>
      <c r="F2" s="42"/>
      <c r="H2" s="289" t="s">
        <v>125</v>
      </c>
      <c r="I2" s="290" t="s">
        <v>126</v>
      </c>
      <c r="J2" s="290"/>
      <c r="K2" s="291" t="s">
        <v>124</v>
      </c>
    </row>
    <row r="3" spans="1:14" ht="37.5" customHeight="1" thickBot="1" x14ac:dyDescent="0.35">
      <c r="A3" s="558" t="s">
        <v>3</v>
      </c>
      <c r="B3" s="559" t="s">
        <v>4</v>
      </c>
      <c r="C3" s="559" t="s">
        <v>4</v>
      </c>
      <c r="D3" s="44"/>
      <c r="E3" s="45"/>
      <c r="F3" s="46"/>
      <c r="H3" s="285">
        <f>'Tab.1 valore finanziario D.O.'!K25</f>
        <v>801013.58000000007</v>
      </c>
      <c r="I3" s="286">
        <f>+'Tab. 3.1  Cessati anno 2025'!K31+'Tab. 3.1  Cessati anno 2025'!K32</f>
        <v>0</v>
      </c>
      <c r="J3" s="287" t="s">
        <v>123</v>
      </c>
      <c r="K3" s="288">
        <f>H3-I3</f>
        <v>801013.58000000007</v>
      </c>
    </row>
    <row r="4" spans="1:14" ht="14.25" customHeight="1" x14ac:dyDescent="0.3">
      <c r="A4" s="47"/>
      <c r="B4" s="47"/>
      <c r="C4" s="47"/>
      <c r="D4" s="47"/>
      <c r="E4" s="48"/>
      <c r="F4" s="48"/>
      <c r="G4" s="47"/>
      <c r="H4" s="48"/>
      <c r="I4" s="48"/>
      <c r="J4" s="48"/>
      <c r="K4" s="48"/>
    </row>
    <row r="5" spans="1:14" ht="52.5" customHeight="1" x14ac:dyDescent="0.3">
      <c r="A5" s="560" t="s">
        <v>200</v>
      </c>
      <c r="B5" s="560"/>
      <c r="C5" s="560"/>
      <c r="D5" s="560"/>
      <c r="E5" s="560"/>
      <c r="F5" s="560"/>
      <c r="G5" s="560"/>
      <c r="H5" s="560"/>
      <c r="I5" s="560"/>
      <c r="J5" s="560"/>
      <c r="K5" s="560"/>
    </row>
    <row r="6" spans="1:14" ht="90.6" customHeight="1" x14ac:dyDescent="0.3">
      <c r="A6" s="515" t="s">
        <v>5</v>
      </c>
      <c r="B6" s="50" t="s">
        <v>6</v>
      </c>
      <c r="C6" s="50" t="s">
        <v>195</v>
      </c>
      <c r="D6" s="405" t="s">
        <v>159</v>
      </c>
      <c r="E6" s="61"/>
      <c r="F6" s="50"/>
      <c r="G6" s="50" t="s">
        <v>25</v>
      </c>
      <c r="H6" s="50" t="s">
        <v>75</v>
      </c>
      <c r="I6" s="343" t="s">
        <v>26</v>
      </c>
      <c r="J6" s="50" t="s">
        <v>35</v>
      </c>
      <c r="K6" s="51" t="s">
        <v>34</v>
      </c>
    </row>
    <row r="7" spans="1:14" ht="18" customHeight="1" x14ac:dyDescent="0.3">
      <c r="A7" s="515"/>
      <c r="B7" s="52" t="s">
        <v>7</v>
      </c>
      <c r="C7" s="53">
        <v>63807.87</v>
      </c>
      <c r="D7" s="345">
        <f>49.08*13</f>
        <v>638.04</v>
      </c>
      <c r="E7" s="61"/>
      <c r="F7" s="346"/>
      <c r="G7" s="56">
        <f>+C7+D7</f>
        <v>64445.91</v>
      </c>
      <c r="H7" s="57">
        <f>G7*38.38%</f>
        <v>24734.340258000004</v>
      </c>
      <c r="I7" s="347">
        <f>+ROUND(+G7+H7,2)</f>
        <v>89180.25</v>
      </c>
      <c r="J7" s="61"/>
      <c r="K7" s="281">
        <f>+ROUND(J7*I7,2)</f>
        <v>0</v>
      </c>
      <c r="L7" s="60"/>
    </row>
    <row r="8" spans="1:14" ht="18" customHeight="1" x14ac:dyDescent="0.3">
      <c r="A8" s="515"/>
      <c r="B8" s="52" t="s">
        <v>8</v>
      </c>
      <c r="C8" s="53">
        <v>50005.77</v>
      </c>
      <c r="D8" s="406">
        <f>38.47*13</f>
        <v>500.11</v>
      </c>
      <c r="E8" s="61"/>
      <c r="F8" s="346"/>
      <c r="G8" s="56">
        <f>+C8+D8</f>
        <v>50505.88</v>
      </c>
      <c r="H8" s="57">
        <f>G8*38.38%</f>
        <v>19384.156744</v>
      </c>
      <c r="I8" s="347">
        <f>+ROUND(+G8+H8,2)</f>
        <v>69890.039999999994</v>
      </c>
      <c r="J8" s="61"/>
      <c r="K8" s="281">
        <f>+ROUND(J8*I8,2)</f>
        <v>0</v>
      </c>
      <c r="L8" s="60"/>
      <c r="N8" s="43"/>
    </row>
    <row r="9" spans="1:14" ht="14.25" customHeight="1" x14ac:dyDescent="0.3">
      <c r="A9" s="62"/>
      <c r="B9" s="63"/>
      <c r="C9" s="64"/>
      <c r="D9" s="64"/>
      <c r="E9" s="64"/>
      <c r="F9" s="64"/>
      <c r="G9" s="64"/>
      <c r="H9" s="64"/>
      <c r="I9" s="64"/>
      <c r="J9" s="99"/>
      <c r="K9" s="99"/>
      <c r="L9" s="60"/>
      <c r="N9" s="43"/>
    </row>
    <row r="10" spans="1:14" ht="81.75" customHeight="1" x14ac:dyDescent="0.3">
      <c r="A10" s="414"/>
      <c r="C10" s="50" t="s">
        <v>273</v>
      </c>
      <c r="D10" s="50" t="s">
        <v>159</v>
      </c>
      <c r="E10" s="55"/>
      <c r="F10" s="50"/>
      <c r="G10" s="50" t="s">
        <v>32</v>
      </c>
      <c r="H10" s="50" t="s">
        <v>75</v>
      </c>
      <c r="I10" s="343" t="s">
        <v>26</v>
      </c>
      <c r="J10" s="50" t="s">
        <v>35</v>
      </c>
      <c r="K10" s="51" t="s">
        <v>34</v>
      </c>
      <c r="L10" s="60"/>
      <c r="N10" s="43"/>
    </row>
    <row r="11" spans="1:14" ht="23.2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61"/>
      <c r="K11" s="281">
        <f>+ROUND(J11*I11,2)</f>
        <v>0</v>
      </c>
      <c r="L11" s="60"/>
      <c r="N11" s="43"/>
    </row>
    <row r="12" spans="1:14" ht="23.25" customHeight="1" x14ac:dyDescent="0.3">
      <c r="A12" s="524"/>
      <c r="B12" s="408" t="s">
        <v>262</v>
      </c>
      <c r="C12" s="53">
        <f>38588.32/12*13</f>
        <v>41804.013333333329</v>
      </c>
      <c r="D12" s="223">
        <f>32.16*13</f>
        <v>418.07999999999993</v>
      </c>
      <c r="E12" s="55"/>
      <c r="F12" s="66"/>
      <c r="G12" s="344">
        <f t="shared" si="0"/>
        <v>42222.093333333331</v>
      </c>
      <c r="H12" s="57">
        <f t="shared" ref="H12:H16" si="2">G12*38.38%</f>
        <v>16204.839421333334</v>
      </c>
      <c r="I12" s="347">
        <f t="shared" si="1"/>
        <v>58426.93</v>
      </c>
      <c r="J12" s="61"/>
      <c r="K12" s="281">
        <f t="shared" ref="K12:K16" si="3">+ROUND(J12*I12,2)</f>
        <v>0</v>
      </c>
      <c r="L12" s="60"/>
      <c r="N12" s="43"/>
    </row>
    <row r="13" spans="1:14" ht="23.25" customHeight="1" x14ac:dyDescent="0.3">
      <c r="A13" s="524"/>
      <c r="B13" s="408" t="s">
        <v>263</v>
      </c>
      <c r="C13" s="53">
        <f>36217.8/12*13</f>
        <v>39235.950000000004</v>
      </c>
      <c r="D13" s="223">
        <f>30.18*13</f>
        <v>392.34</v>
      </c>
      <c r="E13" s="55"/>
      <c r="F13" s="66"/>
      <c r="G13" s="344">
        <f t="shared" si="0"/>
        <v>39628.29</v>
      </c>
      <c r="H13" s="57">
        <f t="shared" si="2"/>
        <v>15209.337702000001</v>
      </c>
      <c r="I13" s="347">
        <f t="shared" si="1"/>
        <v>54837.63</v>
      </c>
      <c r="J13" s="61"/>
      <c r="K13" s="281">
        <f t="shared" si="3"/>
        <v>0</v>
      </c>
      <c r="L13" s="60"/>
      <c r="N13" s="43"/>
    </row>
    <row r="14" spans="1:14" ht="23.25" customHeight="1" x14ac:dyDescent="0.3">
      <c r="A14" s="524"/>
      <c r="B14" s="408" t="s">
        <v>264</v>
      </c>
      <c r="C14" s="53">
        <f>27626.32/12*13</f>
        <v>29928.513333333332</v>
      </c>
      <c r="D14" s="223">
        <f>23.02*13</f>
        <v>299.26</v>
      </c>
      <c r="E14" s="55"/>
      <c r="F14" s="66"/>
      <c r="G14" s="344">
        <f t="shared" si="0"/>
        <v>30227.773333333331</v>
      </c>
      <c r="H14" s="57">
        <f t="shared" si="2"/>
        <v>11601.419405333334</v>
      </c>
      <c r="I14" s="347">
        <f t="shared" si="1"/>
        <v>41829.19</v>
      </c>
      <c r="J14" s="61"/>
      <c r="K14" s="281">
        <f t="shared" si="3"/>
        <v>0</v>
      </c>
      <c r="L14" s="60"/>
      <c r="N14" s="43"/>
    </row>
    <row r="15" spans="1:14" ht="23.25" customHeight="1" x14ac:dyDescent="0.3">
      <c r="A15" s="524"/>
      <c r="B15" s="408" t="s">
        <v>265</v>
      </c>
      <c r="C15" s="53">
        <f>48525.22/12*13</f>
        <v>52568.988333333335</v>
      </c>
      <c r="D15" s="223">
        <f>40.44*13</f>
        <v>525.72</v>
      </c>
      <c r="E15" s="55"/>
      <c r="F15" s="66"/>
      <c r="G15" s="344">
        <f t="shared" si="0"/>
        <v>53094.708333333336</v>
      </c>
      <c r="H15" s="57">
        <f t="shared" si="2"/>
        <v>20377.749058333335</v>
      </c>
      <c r="I15" s="347">
        <f t="shared" si="1"/>
        <v>73472.460000000006</v>
      </c>
      <c r="J15" s="61"/>
      <c r="K15" s="281">
        <f t="shared" si="3"/>
        <v>0</v>
      </c>
      <c r="L15" s="60"/>
      <c r="N15" s="43"/>
    </row>
    <row r="16" spans="1:14" ht="23.25" customHeight="1" x14ac:dyDescent="0.3">
      <c r="A16" s="524"/>
      <c r="B16" s="408" t="s">
        <v>266</v>
      </c>
      <c r="C16" s="53">
        <f>42105.94/12*13</f>
        <v>45614.768333333333</v>
      </c>
      <c r="D16" s="223">
        <f>35.09*13</f>
        <v>456.17000000000007</v>
      </c>
      <c r="E16" s="55"/>
      <c r="F16" s="66"/>
      <c r="G16" s="344">
        <f t="shared" si="0"/>
        <v>46070.938333333332</v>
      </c>
      <c r="H16" s="57">
        <f t="shared" si="2"/>
        <v>17682.026132333332</v>
      </c>
      <c r="I16" s="347">
        <f t="shared" si="1"/>
        <v>63752.959999999999</v>
      </c>
      <c r="J16" s="61"/>
      <c r="K16" s="281">
        <f t="shared" si="3"/>
        <v>0</v>
      </c>
      <c r="L16" s="60"/>
      <c r="N16" s="43"/>
    </row>
    <row r="17" spans="1:14" ht="14.25" customHeight="1" x14ac:dyDescent="0.3">
      <c r="A17" s="62"/>
      <c r="B17" s="63"/>
      <c r="C17" s="64"/>
      <c r="D17" s="64"/>
      <c r="E17" s="64"/>
      <c r="F17" s="64"/>
      <c r="G17" s="64"/>
      <c r="H17" s="64"/>
      <c r="I17" s="64"/>
      <c r="J17" s="99"/>
      <c r="K17" s="99"/>
      <c r="L17" s="60"/>
      <c r="N17" s="43"/>
    </row>
    <row r="18" spans="1:14" ht="132" customHeight="1" x14ac:dyDescent="0.3">
      <c r="A18" s="515" t="s">
        <v>9</v>
      </c>
      <c r="B18" s="65"/>
      <c r="C18" s="50" t="s">
        <v>133</v>
      </c>
      <c r="D18" s="50" t="s">
        <v>159</v>
      </c>
      <c r="E18" s="50" t="s">
        <v>27</v>
      </c>
      <c r="F18" s="50" t="s">
        <v>28</v>
      </c>
      <c r="G18" s="50" t="s">
        <v>10</v>
      </c>
      <c r="H18" s="50" t="s">
        <v>29</v>
      </c>
      <c r="I18" s="343" t="s">
        <v>26</v>
      </c>
      <c r="J18" s="50" t="s">
        <v>35</v>
      </c>
      <c r="K18" s="51" t="s">
        <v>34</v>
      </c>
      <c r="L18" s="60"/>
      <c r="N18" s="43"/>
    </row>
    <row r="19" spans="1:14" ht="25.5" customHeight="1" x14ac:dyDescent="0.3">
      <c r="A19" s="515"/>
      <c r="B19" s="61" t="s">
        <v>65</v>
      </c>
      <c r="C19" s="348">
        <f>34634.49/12*13</f>
        <v>37520.697500000002</v>
      </c>
      <c r="D19" s="348">
        <f>28.86*13</f>
        <v>375.18</v>
      </c>
      <c r="E19" s="348"/>
      <c r="F19" s="348"/>
      <c r="G19" s="348">
        <f>+C19+D19+E19+F19</f>
        <v>37895.877500000002</v>
      </c>
      <c r="H19" s="348">
        <f>+(C19+D19+E19)*38.38%+(F19*32.7%)</f>
        <v>14544.437784500002</v>
      </c>
      <c r="I19" s="347" t="str">
        <f>+IF(E19&lt;&gt;0,+ROUND(+G19+H19,2),"0")</f>
        <v>0</v>
      </c>
      <c r="J19" s="282"/>
      <c r="K19" s="281">
        <f>+ROUND(J19*I19,2)</f>
        <v>0</v>
      </c>
      <c r="L19" s="60"/>
      <c r="N19" s="43"/>
    </row>
    <row r="20" spans="1:14" ht="14.25" customHeight="1" x14ac:dyDescent="0.3">
      <c r="A20" s="515"/>
      <c r="B20" s="63"/>
      <c r="C20" s="64"/>
      <c r="D20" s="64"/>
      <c r="E20" s="64"/>
      <c r="F20" s="64"/>
      <c r="G20" s="64"/>
      <c r="H20" s="64"/>
      <c r="I20" s="64"/>
      <c r="J20" s="99"/>
      <c r="K20" s="99"/>
      <c r="L20" s="60"/>
      <c r="N20" s="43"/>
    </row>
    <row r="21" spans="1:14" ht="105.75" customHeight="1" x14ac:dyDescent="0.3">
      <c r="A21" s="515"/>
      <c r="B21" s="65"/>
      <c r="C21" s="50" t="s">
        <v>133</v>
      </c>
      <c r="D21" s="50" t="s">
        <v>159</v>
      </c>
      <c r="E21" s="50" t="s">
        <v>240</v>
      </c>
      <c r="F21" s="50"/>
      <c r="G21" s="50" t="s">
        <v>32</v>
      </c>
      <c r="H21" s="50" t="s">
        <v>75</v>
      </c>
      <c r="I21" s="343" t="s">
        <v>26</v>
      </c>
      <c r="J21" s="50" t="s">
        <v>35</v>
      </c>
      <c r="K21" s="51" t="s">
        <v>34</v>
      </c>
      <c r="L21" s="60"/>
      <c r="N21" s="43"/>
    </row>
    <row r="22" spans="1:14" ht="15.75" customHeight="1" x14ac:dyDescent="0.3">
      <c r="A22" s="515"/>
      <c r="B22" s="61" t="s">
        <v>11</v>
      </c>
      <c r="C22" s="53">
        <f>ROUND(25363.13/12*13,2)</f>
        <v>27476.720000000001</v>
      </c>
      <c r="D22" s="344">
        <f>21.14*13</f>
        <v>274.82</v>
      </c>
      <c r="E22" s="344"/>
      <c r="F22" s="66"/>
      <c r="G22" s="344">
        <f>+F22+D22+C22+E22</f>
        <v>27751.54</v>
      </c>
      <c r="H22" s="57">
        <f>G22*38.38%</f>
        <v>10651.041052</v>
      </c>
      <c r="I22" s="347">
        <f>+ROUND(+G22+H22,2)</f>
        <v>38402.58</v>
      </c>
      <c r="J22" s="282"/>
      <c r="K22" s="281">
        <f>+ROUND(J22*I22,2)</f>
        <v>0</v>
      </c>
      <c r="L22" s="60"/>
    </row>
    <row r="23" spans="1:14" ht="15" customHeight="1" x14ac:dyDescent="0.3">
      <c r="A23" s="515"/>
      <c r="B23" s="61" t="s">
        <v>12</v>
      </c>
      <c r="C23" s="53">
        <f>+ROUND(20884.37/12*13,2)</f>
        <v>22624.73</v>
      </c>
      <c r="D23" s="344">
        <f>17.4*13</f>
        <v>226.2</v>
      </c>
      <c r="E23" s="344"/>
      <c r="F23" s="66"/>
      <c r="G23" s="344">
        <f>+F23+D23+C23+E23</f>
        <v>22850.93</v>
      </c>
      <c r="H23" s="57">
        <f>G23*38.38%</f>
        <v>8770.1869340000012</v>
      </c>
      <c r="I23" s="347">
        <f>+ROUND(+G23+H23,2)</f>
        <v>31621.119999999999</v>
      </c>
      <c r="J23" s="282"/>
      <c r="K23" s="281">
        <f>+ROUND(J23*I23,2)</f>
        <v>0</v>
      </c>
      <c r="L23" s="60"/>
      <c r="N23" s="70"/>
    </row>
    <row r="24" spans="1:14" x14ac:dyDescent="0.3">
      <c r="A24" s="515"/>
      <c r="B24" s="61" t="s">
        <v>13</v>
      </c>
      <c r="C24" s="53">
        <f>+ROUND(19847.64/12*13,2)</f>
        <v>21501.61</v>
      </c>
      <c r="D24" s="344">
        <f>16.54*13</f>
        <v>215.01999999999998</v>
      </c>
      <c r="E24" s="344"/>
      <c r="F24" s="66"/>
      <c r="G24" s="344">
        <f>+F24+D24+C24+E24</f>
        <v>21716.63</v>
      </c>
      <c r="H24" s="57">
        <f>G24*38.38%</f>
        <v>8334.8425940000016</v>
      </c>
      <c r="I24" s="347">
        <f>+ROUND(+G24+H24,2)</f>
        <v>30051.47</v>
      </c>
      <c r="J24" s="282"/>
      <c r="K24" s="281">
        <f>+ROUND(J24*I24,2)</f>
        <v>0</v>
      </c>
      <c r="L24" s="60"/>
    </row>
    <row r="25" spans="1:14" ht="35.25" customHeight="1" x14ac:dyDescent="0.3">
      <c r="C25" s="60"/>
      <c r="D25" s="60"/>
      <c r="E25" s="60"/>
      <c r="F25" s="60"/>
      <c r="G25" s="60"/>
      <c r="I25" s="28" t="s">
        <v>14</v>
      </c>
      <c r="J25" s="283">
        <f>+SUM(J7:J24)</f>
        <v>0</v>
      </c>
      <c r="K25" s="284">
        <f>+SUM(K7:K24)</f>
        <v>0</v>
      </c>
      <c r="L25" s="60"/>
    </row>
    <row r="26" spans="1:14" ht="18" customHeight="1" x14ac:dyDescent="0.3">
      <c r="C26" s="60"/>
      <c r="D26" s="60"/>
      <c r="E26" s="60"/>
      <c r="F26" s="60"/>
      <c r="G26" s="60"/>
      <c r="L26" s="60"/>
    </row>
    <row r="27" spans="1:14" ht="18" customHeight="1" thickBot="1" x14ac:dyDescent="0.35"/>
    <row r="28" spans="1:14" ht="18" customHeight="1" x14ac:dyDescent="0.3">
      <c r="B28" s="548" t="s">
        <v>48</v>
      </c>
      <c r="C28" s="549"/>
      <c r="D28" s="549"/>
      <c r="E28" s="549"/>
      <c r="F28" s="549"/>
      <c r="G28" s="549"/>
      <c r="H28" s="549"/>
      <c r="I28" s="549"/>
      <c r="J28" s="549"/>
      <c r="K28" s="550"/>
      <c r="L28" s="74"/>
      <c r="M28" s="74"/>
    </row>
    <row r="29" spans="1:14" ht="20.25" customHeight="1" x14ac:dyDescent="0.3">
      <c r="B29" s="529" t="s">
        <v>66</v>
      </c>
      <c r="C29" s="529"/>
      <c r="D29" s="529"/>
      <c r="E29" s="529"/>
      <c r="F29" s="529"/>
      <c r="G29" s="529"/>
      <c r="H29" s="529"/>
      <c r="I29" s="529"/>
      <c r="J29" s="529"/>
      <c r="K29" s="529"/>
      <c r="L29" s="75"/>
      <c r="M29" s="75"/>
    </row>
    <row r="30" spans="1:14" ht="46.5" customHeight="1" x14ac:dyDescent="0.3">
      <c r="B30" s="529" t="s">
        <v>74</v>
      </c>
      <c r="C30" s="529"/>
      <c r="D30" s="529"/>
      <c r="E30" s="529"/>
      <c r="F30" s="529"/>
      <c r="G30" s="529"/>
      <c r="H30" s="529"/>
      <c r="I30" s="529"/>
      <c r="J30" s="529"/>
      <c r="K30" s="529"/>
      <c r="L30" s="75"/>
      <c r="M30" s="75"/>
    </row>
    <row r="31" spans="1:14" ht="53.25" customHeight="1" x14ac:dyDescent="0.3">
      <c r="B31" s="529" t="s">
        <v>237</v>
      </c>
      <c r="C31" s="529"/>
      <c r="D31" s="529"/>
      <c r="E31" s="529"/>
      <c r="F31" s="529"/>
      <c r="G31" s="529"/>
      <c r="H31" s="529"/>
      <c r="I31" s="529"/>
      <c r="J31" s="529"/>
      <c r="K31" s="529"/>
      <c r="L31" s="75"/>
      <c r="M31" s="75"/>
    </row>
    <row r="32" spans="1:14" x14ac:dyDescent="0.3">
      <c r="B32" s="528"/>
      <c r="C32" s="528"/>
      <c r="D32" s="528"/>
      <c r="E32" s="528"/>
      <c r="F32" s="528"/>
      <c r="G32" s="528"/>
      <c r="H32" s="528"/>
      <c r="I32" s="528"/>
      <c r="J32" s="528"/>
      <c r="K32" s="528"/>
      <c r="L32" s="528"/>
      <c r="M32" s="528"/>
    </row>
  </sheetData>
  <sheetProtection selectLockedCells="1" selectUnlockedCells="1"/>
  <mergeCells count="13">
    <mergeCell ref="A1:C1"/>
    <mergeCell ref="H1:K1"/>
    <mergeCell ref="A2:C2"/>
    <mergeCell ref="A3:C3"/>
    <mergeCell ref="A5:K5"/>
    <mergeCell ref="B32:M32"/>
    <mergeCell ref="A6:A8"/>
    <mergeCell ref="A18:A24"/>
    <mergeCell ref="B28:K28"/>
    <mergeCell ref="B29:K29"/>
    <mergeCell ref="B30:K30"/>
    <mergeCell ref="B31:K31"/>
    <mergeCell ref="A11:A16"/>
  </mergeCells>
  <pageMargins left="0.2902777777777778" right="0.1701388888888889" top="0.35" bottom="0.45" header="0.51180555555555551" footer="0.51180555555555551"/>
  <pageSetup paperSize="9" scale="50"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1382-122D-4417-BBF7-840A68843D40}">
  <sheetPr>
    <tabColor theme="3"/>
    <pageSetUpPr fitToPage="1"/>
  </sheetPr>
  <dimension ref="A1:Q35"/>
  <sheetViews>
    <sheetView showGridLines="0" topLeftCell="A8" zoomScale="70" zoomScaleNormal="70" workbookViewId="0">
      <selection activeCell="J25" sqref="J25"/>
    </sheetView>
  </sheetViews>
  <sheetFormatPr defaultColWidth="8.5703125" defaultRowHeight="18.75" x14ac:dyDescent="0.3"/>
  <cols>
    <col min="1" max="1" width="9.42578125" style="35" customWidth="1"/>
    <col min="2" max="2" width="37.7109375" style="35" bestFit="1" customWidth="1"/>
    <col min="3" max="3" width="17.7109375" style="35" customWidth="1"/>
    <col min="4" max="4" width="19" style="35" customWidth="1"/>
    <col min="5" max="5" width="13.7109375" style="35" customWidth="1"/>
    <col min="6" max="6" width="16.28515625" style="35" customWidth="1"/>
    <col min="7" max="7" width="15.42578125" style="35" customWidth="1"/>
    <col min="8" max="8" width="18.7109375" style="35" customWidth="1"/>
    <col min="9" max="9" width="14.28515625" style="35" customWidth="1"/>
    <col min="10" max="12" width="18.42578125" style="35" customWidth="1"/>
    <col min="13" max="13" width="22.85546875" style="35" customWidth="1"/>
    <col min="14" max="14" width="12" style="35" customWidth="1"/>
    <col min="15" max="15" width="8.5703125" style="35"/>
    <col min="16" max="16" width="12" style="35" customWidth="1"/>
    <col min="17" max="17" width="11.42578125" style="35" customWidth="1"/>
    <col min="18" max="19" width="12" style="35" customWidth="1"/>
    <col min="20" max="254" width="8.5703125" style="35"/>
    <col min="255" max="255" width="5.5703125" style="35" customWidth="1"/>
    <col min="256" max="256" width="13.28515625" style="35" bestFit="1" customWidth="1"/>
    <col min="257" max="257" width="17.7109375" style="35" customWidth="1"/>
    <col min="258" max="258" width="17.28515625" style="35" customWidth="1"/>
    <col min="259" max="259" width="13.7109375" style="35" customWidth="1"/>
    <col min="260" max="260" width="16.28515625" style="35" customWidth="1"/>
    <col min="261" max="261" width="12.7109375" style="35" customWidth="1"/>
    <col min="262" max="262" width="19.5703125" style="35" customWidth="1"/>
    <col min="263" max="263" width="20" style="35" customWidth="1"/>
    <col min="264" max="264" width="11.7109375" style="35" customWidth="1"/>
    <col min="265" max="265" width="10.7109375" style="35" customWidth="1"/>
    <col min="266" max="266" width="13.7109375" style="35" bestFit="1" customWidth="1"/>
    <col min="267" max="267" width="13.5703125" style="35" customWidth="1"/>
    <col min="268" max="268" width="17.28515625" style="35" customWidth="1"/>
    <col min="269" max="269" width="21.7109375" style="35" customWidth="1"/>
    <col min="270" max="270" width="12" style="35" customWidth="1"/>
    <col min="271" max="271" width="8.5703125" style="35"/>
    <col min="272" max="272" width="12" style="35" customWidth="1"/>
    <col min="273" max="273" width="11.42578125" style="35" customWidth="1"/>
    <col min="274" max="275" width="12" style="35" customWidth="1"/>
    <col min="276" max="510" width="8.5703125" style="35"/>
    <col min="511" max="511" width="5.5703125" style="35" customWidth="1"/>
    <col min="512" max="512" width="13.28515625" style="35" bestFit="1" customWidth="1"/>
    <col min="513" max="513" width="17.7109375" style="35" customWidth="1"/>
    <col min="514" max="514" width="17.28515625" style="35" customWidth="1"/>
    <col min="515" max="515" width="13.7109375" style="35" customWidth="1"/>
    <col min="516" max="516" width="16.28515625" style="35" customWidth="1"/>
    <col min="517" max="517" width="12.7109375" style="35" customWidth="1"/>
    <col min="518" max="518" width="19.5703125" style="35" customWidth="1"/>
    <col min="519" max="519" width="20" style="35" customWidth="1"/>
    <col min="520" max="520" width="11.7109375" style="35" customWidth="1"/>
    <col min="521" max="521" width="10.7109375" style="35" customWidth="1"/>
    <col min="522" max="522" width="13.7109375" style="35" bestFit="1" customWidth="1"/>
    <col min="523" max="523" width="13.5703125" style="35" customWidth="1"/>
    <col min="524" max="524" width="17.28515625" style="35" customWidth="1"/>
    <col min="525" max="525" width="21.7109375" style="35" customWidth="1"/>
    <col min="526" max="526" width="12" style="35" customWidth="1"/>
    <col min="527" max="527" width="8.5703125" style="35"/>
    <col min="528" max="528" width="12" style="35" customWidth="1"/>
    <col min="529" max="529" width="11.42578125" style="35" customWidth="1"/>
    <col min="530" max="531" width="12" style="35" customWidth="1"/>
    <col min="532" max="766" width="8.5703125" style="35"/>
    <col min="767" max="767" width="5.5703125" style="35" customWidth="1"/>
    <col min="768" max="768" width="13.28515625" style="35" bestFit="1" customWidth="1"/>
    <col min="769" max="769" width="17.7109375" style="35" customWidth="1"/>
    <col min="770" max="770" width="17.28515625" style="35" customWidth="1"/>
    <col min="771" max="771" width="13.7109375" style="35" customWidth="1"/>
    <col min="772" max="772" width="16.28515625" style="35" customWidth="1"/>
    <col min="773" max="773" width="12.7109375" style="35" customWidth="1"/>
    <col min="774" max="774" width="19.5703125" style="35" customWidth="1"/>
    <col min="775" max="775" width="20" style="35" customWidth="1"/>
    <col min="776" max="776" width="11.7109375" style="35" customWidth="1"/>
    <col min="777" max="777" width="10.7109375" style="35" customWidth="1"/>
    <col min="778" max="778" width="13.7109375" style="35" bestFit="1" customWidth="1"/>
    <col min="779" max="779" width="13.5703125" style="35" customWidth="1"/>
    <col min="780" max="780" width="17.28515625" style="35" customWidth="1"/>
    <col min="781" max="781" width="21.7109375" style="35" customWidth="1"/>
    <col min="782" max="782" width="12" style="35" customWidth="1"/>
    <col min="783" max="783" width="8.5703125" style="35"/>
    <col min="784" max="784" width="12" style="35" customWidth="1"/>
    <col min="785" max="785" width="11.42578125" style="35" customWidth="1"/>
    <col min="786" max="787" width="12" style="35" customWidth="1"/>
    <col min="788" max="1022" width="8.5703125" style="35"/>
    <col min="1023" max="1023" width="5.5703125" style="35" customWidth="1"/>
    <col min="1024" max="1024" width="13.28515625" style="35" bestFit="1" customWidth="1"/>
    <col min="1025" max="1025" width="17.7109375" style="35" customWidth="1"/>
    <col min="1026" max="1026" width="17.28515625" style="35" customWidth="1"/>
    <col min="1027" max="1027" width="13.7109375" style="35" customWidth="1"/>
    <col min="1028" max="1028" width="16.28515625" style="35" customWidth="1"/>
    <col min="1029" max="1029" width="12.7109375" style="35" customWidth="1"/>
    <col min="1030" max="1030" width="19.5703125" style="35" customWidth="1"/>
    <col min="1031" max="1031" width="20" style="35" customWidth="1"/>
    <col min="1032" max="1032" width="11.7109375" style="35" customWidth="1"/>
    <col min="1033" max="1033" width="10.7109375" style="35" customWidth="1"/>
    <col min="1034" max="1034" width="13.7109375" style="35" bestFit="1" customWidth="1"/>
    <col min="1035" max="1035" width="13.5703125" style="35" customWidth="1"/>
    <col min="1036" max="1036" width="17.28515625" style="35" customWidth="1"/>
    <col min="1037" max="1037" width="21.7109375" style="35" customWidth="1"/>
    <col min="1038" max="1038" width="12" style="35" customWidth="1"/>
    <col min="1039" max="1039" width="8.5703125" style="35"/>
    <col min="1040" max="1040" width="12" style="35" customWidth="1"/>
    <col min="1041" max="1041" width="11.42578125" style="35" customWidth="1"/>
    <col min="1042" max="1043" width="12" style="35" customWidth="1"/>
    <col min="1044" max="1278" width="8.5703125" style="35"/>
    <col min="1279" max="1279" width="5.5703125" style="35" customWidth="1"/>
    <col min="1280" max="1280" width="13.28515625" style="35" bestFit="1" customWidth="1"/>
    <col min="1281" max="1281" width="17.7109375" style="35" customWidth="1"/>
    <col min="1282" max="1282" width="17.28515625" style="35" customWidth="1"/>
    <col min="1283" max="1283" width="13.7109375" style="35" customWidth="1"/>
    <col min="1284" max="1284" width="16.28515625" style="35" customWidth="1"/>
    <col min="1285" max="1285" width="12.7109375" style="35" customWidth="1"/>
    <col min="1286" max="1286" width="19.5703125" style="35" customWidth="1"/>
    <col min="1287" max="1287" width="20" style="35" customWidth="1"/>
    <col min="1288" max="1288" width="11.7109375" style="35" customWidth="1"/>
    <col min="1289" max="1289" width="10.7109375" style="35" customWidth="1"/>
    <col min="1290" max="1290" width="13.7109375" style="35" bestFit="1" customWidth="1"/>
    <col min="1291" max="1291" width="13.5703125" style="35" customWidth="1"/>
    <col min="1292" max="1292" width="17.28515625" style="35" customWidth="1"/>
    <col min="1293" max="1293" width="21.7109375" style="35" customWidth="1"/>
    <col min="1294" max="1294" width="12" style="35" customWidth="1"/>
    <col min="1295" max="1295" width="8.5703125" style="35"/>
    <col min="1296" max="1296" width="12" style="35" customWidth="1"/>
    <col min="1297" max="1297" width="11.42578125" style="35" customWidth="1"/>
    <col min="1298" max="1299" width="12" style="35" customWidth="1"/>
    <col min="1300" max="1534" width="8.5703125" style="35"/>
    <col min="1535" max="1535" width="5.5703125" style="35" customWidth="1"/>
    <col min="1536" max="1536" width="13.28515625" style="35" bestFit="1" customWidth="1"/>
    <col min="1537" max="1537" width="17.7109375" style="35" customWidth="1"/>
    <col min="1538" max="1538" width="17.28515625" style="35" customWidth="1"/>
    <col min="1539" max="1539" width="13.7109375" style="35" customWidth="1"/>
    <col min="1540" max="1540" width="16.28515625" style="35" customWidth="1"/>
    <col min="1541" max="1541" width="12.7109375" style="35" customWidth="1"/>
    <col min="1542" max="1542" width="19.5703125" style="35" customWidth="1"/>
    <col min="1543" max="1543" width="20" style="35" customWidth="1"/>
    <col min="1544" max="1544" width="11.7109375" style="35" customWidth="1"/>
    <col min="1545" max="1545" width="10.7109375" style="35" customWidth="1"/>
    <col min="1546" max="1546" width="13.7109375" style="35" bestFit="1" customWidth="1"/>
    <col min="1547" max="1547" width="13.5703125" style="35" customWidth="1"/>
    <col min="1548" max="1548" width="17.28515625" style="35" customWidth="1"/>
    <col min="1549" max="1549" width="21.7109375" style="35" customWidth="1"/>
    <col min="1550" max="1550" width="12" style="35" customWidth="1"/>
    <col min="1551" max="1551" width="8.5703125" style="35"/>
    <col min="1552" max="1552" width="12" style="35" customWidth="1"/>
    <col min="1553" max="1553" width="11.42578125" style="35" customWidth="1"/>
    <col min="1554" max="1555" width="12" style="35" customWidth="1"/>
    <col min="1556" max="1790" width="8.5703125" style="35"/>
    <col min="1791" max="1791" width="5.5703125" style="35" customWidth="1"/>
    <col min="1792" max="1792" width="13.28515625" style="35" bestFit="1" customWidth="1"/>
    <col min="1793" max="1793" width="17.7109375" style="35" customWidth="1"/>
    <col min="1794" max="1794" width="17.28515625" style="35" customWidth="1"/>
    <col min="1795" max="1795" width="13.7109375" style="35" customWidth="1"/>
    <col min="1796" max="1796" width="16.28515625" style="35" customWidth="1"/>
    <col min="1797" max="1797" width="12.7109375" style="35" customWidth="1"/>
    <col min="1798" max="1798" width="19.5703125" style="35" customWidth="1"/>
    <col min="1799" max="1799" width="20" style="35" customWidth="1"/>
    <col min="1800" max="1800" width="11.7109375" style="35" customWidth="1"/>
    <col min="1801" max="1801" width="10.7109375" style="35" customWidth="1"/>
    <col min="1802" max="1802" width="13.7109375" style="35" bestFit="1" customWidth="1"/>
    <col min="1803" max="1803" width="13.5703125" style="35" customWidth="1"/>
    <col min="1804" max="1804" width="17.28515625" style="35" customWidth="1"/>
    <col min="1805" max="1805" width="21.7109375" style="35" customWidth="1"/>
    <col min="1806" max="1806" width="12" style="35" customWidth="1"/>
    <col min="1807" max="1807" width="8.5703125" style="35"/>
    <col min="1808" max="1808" width="12" style="35" customWidth="1"/>
    <col min="1809" max="1809" width="11.42578125" style="35" customWidth="1"/>
    <col min="1810" max="1811" width="12" style="35" customWidth="1"/>
    <col min="1812" max="2046" width="8.5703125" style="35"/>
    <col min="2047" max="2047" width="5.5703125" style="35" customWidth="1"/>
    <col min="2048" max="2048" width="13.28515625" style="35" bestFit="1" customWidth="1"/>
    <col min="2049" max="2049" width="17.7109375" style="35" customWidth="1"/>
    <col min="2050" max="2050" width="17.28515625" style="35" customWidth="1"/>
    <col min="2051" max="2051" width="13.7109375" style="35" customWidth="1"/>
    <col min="2052" max="2052" width="16.28515625" style="35" customWidth="1"/>
    <col min="2053" max="2053" width="12.7109375" style="35" customWidth="1"/>
    <col min="2054" max="2054" width="19.5703125" style="35" customWidth="1"/>
    <col min="2055" max="2055" width="20" style="35" customWidth="1"/>
    <col min="2056" max="2056" width="11.7109375" style="35" customWidth="1"/>
    <col min="2057" max="2057" width="10.7109375" style="35" customWidth="1"/>
    <col min="2058" max="2058" width="13.7109375" style="35" bestFit="1" customWidth="1"/>
    <col min="2059" max="2059" width="13.5703125" style="35" customWidth="1"/>
    <col min="2060" max="2060" width="17.28515625" style="35" customWidth="1"/>
    <col min="2061" max="2061" width="21.7109375" style="35" customWidth="1"/>
    <col min="2062" max="2062" width="12" style="35" customWidth="1"/>
    <col min="2063" max="2063" width="8.5703125" style="35"/>
    <col min="2064" max="2064" width="12" style="35" customWidth="1"/>
    <col min="2065" max="2065" width="11.42578125" style="35" customWidth="1"/>
    <col min="2066" max="2067" width="12" style="35" customWidth="1"/>
    <col min="2068" max="2302" width="8.5703125" style="35"/>
    <col min="2303" max="2303" width="5.5703125" style="35" customWidth="1"/>
    <col min="2304" max="2304" width="13.28515625" style="35" bestFit="1" customWidth="1"/>
    <col min="2305" max="2305" width="17.7109375" style="35" customWidth="1"/>
    <col min="2306" max="2306" width="17.28515625" style="35" customWidth="1"/>
    <col min="2307" max="2307" width="13.7109375" style="35" customWidth="1"/>
    <col min="2308" max="2308" width="16.28515625" style="35" customWidth="1"/>
    <col min="2309" max="2309" width="12.7109375" style="35" customWidth="1"/>
    <col min="2310" max="2310" width="19.5703125" style="35" customWidth="1"/>
    <col min="2311" max="2311" width="20" style="35" customWidth="1"/>
    <col min="2312" max="2312" width="11.7109375" style="35" customWidth="1"/>
    <col min="2313" max="2313" width="10.7109375" style="35" customWidth="1"/>
    <col min="2314" max="2314" width="13.7109375" style="35" bestFit="1" customWidth="1"/>
    <col min="2315" max="2315" width="13.5703125" style="35" customWidth="1"/>
    <col min="2316" max="2316" width="17.28515625" style="35" customWidth="1"/>
    <col min="2317" max="2317" width="21.7109375" style="35" customWidth="1"/>
    <col min="2318" max="2318" width="12" style="35" customWidth="1"/>
    <col min="2319" max="2319" width="8.5703125" style="35"/>
    <col min="2320" max="2320" width="12" style="35" customWidth="1"/>
    <col min="2321" max="2321" width="11.42578125" style="35" customWidth="1"/>
    <col min="2322" max="2323" width="12" style="35" customWidth="1"/>
    <col min="2324" max="2558" width="8.5703125" style="35"/>
    <col min="2559" max="2559" width="5.5703125" style="35" customWidth="1"/>
    <col min="2560" max="2560" width="13.28515625" style="35" bestFit="1" customWidth="1"/>
    <col min="2561" max="2561" width="17.7109375" style="35" customWidth="1"/>
    <col min="2562" max="2562" width="17.28515625" style="35" customWidth="1"/>
    <col min="2563" max="2563" width="13.7109375" style="35" customWidth="1"/>
    <col min="2564" max="2564" width="16.28515625" style="35" customWidth="1"/>
    <col min="2565" max="2565" width="12.7109375" style="35" customWidth="1"/>
    <col min="2566" max="2566" width="19.5703125" style="35" customWidth="1"/>
    <col min="2567" max="2567" width="20" style="35" customWidth="1"/>
    <col min="2568" max="2568" width="11.7109375" style="35" customWidth="1"/>
    <col min="2569" max="2569" width="10.7109375" style="35" customWidth="1"/>
    <col min="2570" max="2570" width="13.7109375" style="35" bestFit="1" customWidth="1"/>
    <col min="2571" max="2571" width="13.5703125" style="35" customWidth="1"/>
    <col min="2572" max="2572" width="17.28515625" style="35" customWidth="1"/>
    <col min="2573" max="2573" width="21.7109375" style="35" customWidth="1"/>
    <col min="2574" max="2574" width="12" style="35" customWidth="1"/>
    <col min="2575" max="2575" width="8.5703125" style="35"/>
    <col min="2576" max="2576" width="12" style="35" customWidth="1"/>
    <col min="2577" max="2577" width="11.42578125" style="35" customWidth="1"/>
    <col min="2578" max="2579" width="12" style="35" customWidth="1"/>
    <col min="2580" max="2814" width="8.5703125" style="35"/>
    <col min="2815" max="2815" width="5.5703125" style="35" customWidth="1"/>
    <col min="2816" max="2816" width="13.28515625" style="35" bestFit="1" customWidth="1"/>
    <col min="2817" max="2817" width="17.7109375" style="35" customWidth="1"/>
    <col min="2818" max="2818" width="17.28515625" style="35" customWidth="1"/>
    <col min="2819" max="2819" width="13.7109375" style="35" customWidth="1"/>
    <col min="2820" max="2820" width="16.28515625" style="35" customWidth="1"/>
    <col min="2821" max="2821" width="12.7109375" style="35" customWidth="1"/>
    <col min="2822" max="2822" width="19.5703125" style="35" customWidth="1"/>
    <col min="2823" max="2823" width="20" style="35" customWidth="1"/>
    <col min="2824" max="2824" width="11.7109375" style="35" customWidth="1"/>
    <col min="2825" max="2825" width="10.7109375" style="35" customWidth="1"/>
    <col min="2826" max="2826" width="13.7109375" style="35" bestFit="1" customWidth="1"/>
    <col min="2827" max="2827" width="13.5703125" style="35" customWidth="1"/>
    <col min="2828" max="2828" width="17.28515625" style="35" customWidth="1"/>
    <col min="2829" max="2829" width="21.7109375" style="35" customWidth="1"/>
    <col min="2830" max="2830" width="12" style="35" customWidth="1"/>
    <col min="2831" max="2831" width="8.5703125" style="35"/>
    <col min="2832" max="2832" width="12" style="35" customWidth="1"/>
    <col min="2833" max="2833" width="11.42578125" style="35" customWidth="1"/>
    <col min="2834" max="2835" width="12" style="35" customWidth="1"/>
    <col min="2836" max="3070" width="8.5703125" style="35"/>
    <col min="3071" max="3071" width="5.5703125" style="35" customWidth="1"/>
    <col min="3072" max="3072" width="13.28515625" style="35" bestFit="1" customWidth="1"/>
    <col min="3073" max="3073" width="17.7109375" style="35" customWidth="1"/>
    <col min="3074" max="3074" width="17.28515625" style="35" customWidth="1"/>
    <col min="3075" max="3075" width="13.7109375" style="35" customWidth="1"/>
    <col min="3076" max="3076" width="16.28515625" style="35" customWidth="1"/>
    <col min="3077" max="3077" width="12.7109375" style="35" customWidth="1"/>
    <col min="3078" max="3078" width="19.5703125" style="35" customWidth="1"/>
    <col min="3079" max="3079" width="20" style="35" customWidth="1"/>
    <col min="3080" max="3080" width="11.7109375" style="35" customWidth="1"/>
    <col min="3081" max="3081" width="10.7109375" style="35" customWidth="1"/>
    <col min="3082" max="3082" width="13.7109375" style="35" bestFit="1" customWidth="1"/>
    <col min="3083" max="3083" width="13.5703125" style="35" customWidth="1"/>
    <col min="3084" max="3084" width="17.28515625" style="35" customWidth="1"/>
    <col min="3085" max="3085" width="21.7109375" style="35" customWidth="1"/>
    <col min="3086" max="3086" width="12" style="35" customWidth="1"/>
    <col min="3087" max="3087" width="8.5703125" style="35"/>
    <col min="3088" max="3088" width="12" style="35" customWidth="1"/>
    <col min="3089" max="3089" width="11.42578125" style="35" customWidth="1"/>
    <col min="3090" max="3091" width="12" style="35" customWidth="1"/>
    <col min="3092" max="3326" width="8.5703125" style="35"/>
    <col min="3327" max="3327" width="5.5703125" style="35" customWidth="1"/>
    <col min="3328" max="3328" width="13.28515625" style="35" bestFit="1" customWidth="1"/>
    <col min="3329" max="3329" width="17.7109375" style="35" customWidth="1"/>
    <col min="3330" max="3330" width="17.28515625" style="35" customWidth="1"/>
    <col min="3331" max="3331" width="13.7109375" style="35" customWidth="1"/>
    <col min="3332" max="3332" width="16.28515625" style="35" customWidth="1"/>
    <col min="3333" max="3333" width="12.7109375" style="35" customWidth="1"/>
    <col min="3334" max="3334" width="19.5703125" style="35" customWidth="1"/>
    <col min="3335" max="3335" width="20" style="35" customWidth="1"/>
    <col min="3336" max="3336" width="11.7109375" style="35" customWidth="1"/>
    <col min="3337" max="3337" width="10.7109375" style="35" customWidth="1"/>
    <col min="3338" max="3338" width="13.7109375" style="35" bestFit="1" customWidth="1"/>
    <col min="3339" max="3339" width="13.5703125" style="35" customWidth="1"/>
    <col min="3340" max="3340" width="17.28515625" style="35" customWidth="1"/>
    <col min="3341" max="3341" width="21.7109375" style="35" customWidth="1"/>
    <col min="3342" max="3342" width="12" style="35" customWidth="1"/>
    <col min="3343" max="3343" width="8.5703125" style="35"/>
    <col min="3344" max="3344" width="12" style="35" customWidth="1"/>
    <col min="3345" max="3345" width="11.42578125" style="35" customWidth="1"/>
    <col min="3346" max="3347" width="12" style="35" customWidth="1"/>
    <col min="3348" max="3582" width="8.5703125" style="35"/>
    <col min="3583" max="3583" width="5.5703125" style="35" customWidth="1"/>
    <col min="3584" max="3584" width="13.28515625" style="35" bestFit="1" customWidth="1"/>
    <col min="3585" max="3585" width="17.7109375" style="35" customWidth="1"/>
    <col min="3586" max="3586" width="17.28515625" style="35" customWidth="1"/>
    <col min="3587" max="3587" width="13.7109375" style="35" customWidth="1"/>
    <col min="3588" max="3588" width="16.28515625" style="35" customWidth="1"/>
    <col min="3589" max="3589" width="12.7109375" style="35" customWidth="1"/>
    <col min="3590" max="3590" width="19.5703125" style="35" customWidth="1"/>
    <col min="3591" max="3591" width="20" style="35" customWidth="1"/>
    <col min="3592" max="3592" width="11.7109375" style="35" customWidth="1"/>
    <col min="3593" max="3593" width="10.7109375" style="35" customWidth="1"/>
    <col min="3594" max="3594" width="13.7109375" style="35" bestFit="1" customWidth="1"/>
    <col min="3595" max="3595" width="13.5703125" style="35" customWidth="1"/>
    <col min="3596" max="3596" width="17.28515625" style="35" customWidth="1"/>
    <col min="3597" max="3597" width="21.7109375" style="35" customWidth="1"/>
    <col min="3598" max="3598" width="12" style="35" customWidth="1"/>
    <col min="3599" max="3599" width="8.5703125" style="35"/>
    <col min="3600" max="3600" width="12" style="35" customWidth="1"/>
    <col min="3601" max="3601" width="11.42578125" style="35" customWidth="1"/>
    <col min="3602" max="3603" width="12" style="35" customWidth="1"/>
    <col min="3604" max="3838" width="8.5703125" style="35"/>
    <col min="3839" max="3839" width="5.5703125" style="35" customWidth="1"/>
    <col min="3840" max="3840" width="13.28515625" style="35" bestFit="1" customWidth="1"/>
    <col min="3841" max="3841" width="17.7109375" style="35" customWidth="1"/>
    <col min="3842" max="3842" width="17.28515625" style="35" customWidth="1"/>
    <col min="3843" max="3843" width="13.7109375" style="35" customWidth="1"/>
    <col min="3844" max="3844" width="16.28515625" style="35" customWidth="1"/>
    <col min="3845" max="3845" width="12.7109375" style="35" customWidth="1"/>
    <col min="3846" max="3846" width="19.5703125" style="35" customWidth="1"/>
    <col min="3847" max="3847" width="20" style="35" customWidth="1"/>
    <col min="3848" max="3848" width="11.7109375" style="35" customWidth="1"/>
    <col min="3849" max="3849" width="10.7109375" style="35" customWidth="1"/>
    <col min="3850" max="3850" width="13.7109375" style="35" bestFit="1" customWidth="1"/>
    <col min="3851" max="3851" width="13.5703125" style="35" customWidth="1"/>
    <col min="3852" max="3852" width="17.28515625" style="35" customWidth="1"/>
    <col min="3853" max="3853" width="21.7109375" style="35" customWidth="1"/>
    <col min="3854" max="3854" width="12" style="35" customWidth="1"/>
    <col min="3855" max="3855" width="8.5703125" style="35"/>
    <col min="3856" max="3856" width="12" style="35" customWidth="1"/>
    <col min="3857" max="3857" width="11.42578125" style="35" customWidth="1"/>
    <col min="3858" max="3859" width="12" style="35" customWidth="1"/>
    <col min="3860" max="4094" width="8.5703125" style="35"/>
    <col min="4095" max="4095" width="5.5703125" style="35" customWidth="1"/>
    <col min="4096" max="4096" width="13.28515625" style="35" bestFit="1" customWidth="1"/>
    <col min="4097" max="4097" width="17.7109375" style="35" customWidth="1"/>
    <col min="4098" max="4098" width="17.28515625" style="35" customWidth="1"/>
    <col min="4099" max="4099" width="13.7109375" style="35" customWidth="1"/>
    <col min="4100" max="4100" width="16.28515625" style="35" customWidth="1"/>
    <col min="4101" max="4101" width="12.7109375" style="35" customWidth="1"/>
    <col min="4102" max="4102" width="19.5703125" style="35" customWidth="1"/>
    <col min="4103" max="4103" width="20" style="35" customWidth="1"/>
    <col min="4104" max="4104" width="11.7109375" style="35" customWidth="1"/>
    <col min="4105" max="4105" width="10.7109375" style="35" customWidth="1"/>
    <col min="4106" max="4106" width="13.7109375" style="35" bestFit="1" customWidth="1"/>
    <col min="4107" max="4107" width="13.5703125" style="35" customWidth="1"/>
    <col min="4108" max="4108" width="17.28515625" style="35" customWidth="1"/>
    <col min="4109" max="4109" width="21.7109375" style="35" customWidth="1"/>
    <col min="4110" max="4110" width="12" style="35" customWidth="1"/>
    <col min="4111" max="4111" width="8.5703125" style="35"/>
    <col min="4112" max="4112" width="12" style="35" customWidth="1"/>
    <col min="4113" max="4113" width="11.42578125" style="35" customWidth="1"/>
    <col min="4114" max="4115" width="12" style="35" customWidth="1"/>
    <col min="4116" max="4350" width="8.5703125" style="35"/>
    <col min="4351" max="4351" width="5.5703125" style="35" customWidth="1"/>
    <col min="4352" max="4352" width="13.28515625" style="35" bestFit="1" customWidth="1"/>
    <col min="4353" max="4353" width="17.7109375" style="35" customWidth="1"/>
    <col min="4354" max="4354" width="17.28515625" style="35" customWidth="1"/>
    <col min="4355" max="4355" width="13.7109375" style="35" customWidth="1"/>
    <col min="4356" max="4356" width="16.28515625" style="35" customWidth="1"/>
    <col min="4357" max="4357" width="12.7109375" style="35" customWidth="1"/>
    <col min="4358" max="4358" width="19.5703125" style="35" customWidth="1"/>
    <col min="4359" max="4359" width="20" style="35" customWidth="1"/>
    <col min="4360" max="4360" width="11.7109375" style="35" customWidth="1"/>
    <col min="4361" max="4361" width="10.7109375" style="35" customWidth="1"/>
    <col min="4362" max="4362" width="13.7109375" style="35" bestFit="1" customWidth="1"/>
    <col min="4363" max="4363" width="13.5703125" style="35" customWidth="1"/>
    <col min="4364" max="4364" width="17.28515625" style="35" customWidth="1"/>
    <col min="4365" max="4365" width="21.7109375" style="35" customWidth="1"/>
    <col min="4366" max="4366" width="12" style="35" customWidth="1"/>
    <col min="4367" max="4367" width="8.5703125" style="35"/>
    <col min="4368" max="4368" width="12" style="35" customWidth="1"/>
    <col min="4369" max="4369" width="11.42578125" style="35" customWidth="1"/>
    <col min="4370" max="4371" width="12" style="35" customWidth="1"/>
    <col min="4372" max="4606" width="8.5703125" style="35"/>
    <col min="4607" max="4607" width="5.5703125" style="35" customWidth="1"/>
    <col min="4608" max="4608" width="13.28515625" style="35" bestFit="1" customWidth="1"/>
    <col min="4609" max="4609" width="17.7109375" style="35" customWidth="1"/>
    <col min="4610" max="4610" width="17.28515625" style="35" customWidth="1"/>
    <col min="4611" max="4611" width="13.7109375" style="35" customWidth="1"/>
    <col min="4612" max="4612" width="16.28515625" style="35" customWidth="1"/>
    <col min="4613" max="4613" width="12.7109375" style="35" customWidth="1"/>
    <col min="4614" max="4614" width="19.5703125" style="35" customWidth="1"/>
    <col min="4615" max="4615" width="20" style="35" customWidth="1"/>
    <col min="4616" max="4616" width="11.7109375" style="35" customWidth="1"/>
    <col min="4617" max="4617" width="10.7109375" style="35" customWidth="1"/>
    <col min="4618" max="4618" width="13.7109375" style="35" bestFit="1" customWidth="1"/>
    <col min="4619" max="4619" width="13.5703125" style="35" customWidth="1"/>
    <col min="4620" max="4620" width="17.28515625" style="35" customWidth="1"/>
    <col min="4621" max="4621" width="21.7109375" style="35" customWidth="1"/>
    <col min="4622" max="4622" width="12" style="35" customWidth="1"/>
    <col min="4623" max="4623" width="8.5703125" style="35"/>
    <col min="4624" max="4624" width="12" style="35" customWidth="1"/>
    <col min="4625" max="4625" width="11.42578125" style="35" customWidth="1"/>
    <col min="4626" max="4627" width="12" style="35" customWidth="1"/>
    <col min="4628" max="4862" width="8.5703125" style="35"/>
    <col min="4863" max="4863" width="5.5703125" style="35" customWidth="1"/>
    <col min="4864" max="4864" width="13.28515625" style="35" bestFit="1" customWidth="1"/>
    <col min="4865" max="4865" width="17.7109375" style="35" customWidth="1"/>
    <col min="4866" max="4866" width="17.28515625" style="35" customWidth="1"/>
    <col min="4867" max="4867" width="13.7109375" style="35" customWidth="1"/>
    <col min="4868" max="4868" width="16.28515625" style="35" customWidth="1"/>
    <col min="4869" max="4869" width="12.7109375" style="35" customWidth="1"/>
    <col min="4870" max="4870" width="19.5703125" style="35" customWidth="1"/>
    <col min="4871" max="4871" width="20" style="35" customWidth="1"/>
    <col min="4872" max="4872" width="11.7109375" style="35" customWidth="1"/>
    <col min="4873" max="4873" width="10.7109375" style="35" customWidth="1"/>
    <col min="4874" max="4874" width="13.7109375" style="35" bestFit="1" customWidth="1"/>
    <col min="4875" max="4875" width="13.5703125" style="35" customWidth="1"/>
    <col min="4876" max="4876" width="17.28515625" style="35" customWidth="1"/>
    <col min="4877" max="4877" width="21.7109375" style="35" customWidth="1"/>
    <col min="4878" max="4878" width="12" style="35" customWidth="1"/>
    <col min="4879" max="4879" width="8.5703125" style="35"/>
    <col min="4880" max="4880" width="12" style="35" customWidth="1"/>
    <col min="4881" max="4881" width="11.42578125" style="35" customWidth="1"/>
    <col min="4882" max="4883" width="12" style="35" customWidth="1"/>
    <col min="4884" max="5118" width="8.5703125" style="35"/>
    <col min="5119" max="5119" width="5.5703125" style="35" customWidth="1"/>
    <col min="5120" max="5120" width="13.28515625" style="35" bestFit="1" customWidth="1"/>
    <col min="5121" max="5121" width="17.7109375" style="35" customWidth="1"/>
    <col min="5122" max="5122" width="17.28515625" style="35" customWidth="1"/>
    <col min="5123" max="5123" width="13.7109375" style="35" customWidth="1"/>
    <col min="5124" max="5124" width="16.28515625" style="35" customWidth="1"/>
    <col min="5125" max="5125" width="12.7109375" style="35" customWidth="1"/>
    <col min="5126" max="5126" width="19.5703125" style="35" customWidth="1"/>
    <col min="5127" max="5127" width="20" style="35" customWidth="1"/>
    <col min="5128" max="5128" width="11.7109375" style="35" customWidth="1"/>
    <col min="5129" max="5129" width="10.7109375" style="35" customWidth="1"/>
    <col min="5130" max="5130" width="13.7109375" style="35" bestFit="1" customWidth="1"/>
    <col min="5131" max="5131" width="13.5703125" style="35" customWidth="1"/>
    <col min="5132" max="5132" width="17.28515625" style="35" customWidth="1"/>
    <col min="5133" max="5133" width="21.7109375" style="35" customWidth="1"/>
    <col min="5134" max="5134" width="12" style="35" customWidth="1"/>
    <col min="5135" max="5135" width="8.5703125" style="35"/>
    <col min="5136" max="5136" width="12" style="35" customWidth="1"/>
    <col min="5137" max="5137" width="11.42578125" style="35" customWidth="1"/>
    <col min="5138" max="5139" width="12" style="35" customWidth="1"/>
    <col min="5140" max="5374" width="8.5703125" style="35"/>
    <col min="5375" max="5375" width="5.5703125" style="35" customWidth="1"/>
    <col min="5376" max="5376" width="13.28515625" style="35" bestFit="1" customWidth="1"/>
    <col min="5377" max="5377" width="17.7109375" style="35" customWidth="1"/>
    <col min="5378" max="5378" width="17.28515625" style="35" customWidth="1"/>
    <col min="5379" max="5379" width="13.7109375" style="35" customWidth="1"/>
    <col min="5380" max="5380" width="16.28515625" style="35" customWidth="1"/>
    <col min="5381" max="5381" width="12.7109375" style="35" customWidth="1"/>
    <col min="5382" max="5382" width="19.5703125" style="35" customWidth="1"/>
    <col min="5383" max="5383" width="20" style="35" customWidth="1"/>
    <col min="5384" max="5384" width="11.7109375" style="35" customWidth="1"/>
    <col min="5385" max="5385" width="10.7109375" style="35" customWidth="1"/>
    <col min="5386" max="5386" width="13.7109375" style="35" bestFit="1" customWidth="1"/>
    <col min="5387" max="5387" width="13.5703125" style="35" customWidth="1"/>
    <col min="5388" max="5388" width="17.28515625" style="35" customWidth="1"/>
    <col min="5389" max="5389" width="21.7109375" style="35" customWidth="1"/>
    <col min="5390" max="5390" width="12" style="35" customWidth="1"/>
    <col min="5391" max="5391" width="8.5703125" style="35"/>
    <col min="5392" max="5392" width="12" style="35" customWidth="1"/>
    <col min="5393" max="5393" width="11.42578125" style="35" customWidth="1"/>
    <col min="5394" max="5395" width="12" style="35" customWidth="1"/>
    <col min="5396" max="5630" width="8.5703125" style="35"/>
    <col min="5631" max="5631" width="5.5703125" style="35" customWidth="1"/>
    <col min="5632" max="5632" width="13.28515625" style="35" bestFit="1" customWidth="1"/>
    <col min="5633" max="5633" width="17.7109375" style="35" customWidth="1"/>
    <col min="5634" max="5634" width="17.28515625" style="35" customWidth="1"/>
    <col min="5635" max="5635" width="13.7109375" style="35" customWidth="1"/>
    <col min="5636" max="5636" width="16.28515625" style="35" customWidth="1"/>
    <col min="5637" max="5637" width="12.7109375" style="35" customWidth="1"/>
    <col min="5638" max="5638" width="19.5703125" style="35" customWidth="1"/>
    <col min="5639" max="5639" width="20" style="35" customWidth="1"/>
    <col min="5640" max="5640" width="11.7109375" style="35" customWidth="1"/>
    <col min="5641" max="5641" width="10.7109375" style="35" customWidth="1"/>
    <col min="5642" max="5642" width="13.7109375" style="35" bestFit="1" customWidth="1"/>
    <col min="5643" max="5643" width="13.5703125" style="35" customWidth="1"/>
    <col min="5644" max="5644" width="17.28515625" style="35" customWidth="1"/>
    <col min="5645" max="5645" width="21.7109375" style="35" customWidth="1"/>
    <col min="5646" max="5646" width="12" style="35" customWidth="1"/>
    <col min="5647" max="5647" width="8.5703125" style="35"/>
    <col min="5648" max="5648" width="12" style="35" customWidth="1"/>
    <col min="5649" max="5649" width="11.42578125" style="35" customWidth="1"/>
    <col min="5650" max="5651" width="12" style="35" customWidth="1"/>
    <col min="5652" max="5886" width="8.5703125" style="35"/>
    <col min="5887" max="5887" width="5.5703125" style="35" customWidth="1"/>
    <col min="5888" max="5888" width="13.28515625" style="35" bestFit="1" customWidth="1"/>
    <col min="5889" max="5889" width="17.7109375" style="35" customWidth="1"/>
    <col min="5890" max="5890" width="17.28515625" style="35" customWidth="1"/>
    <col min="5891" max="5891" width="13.7109375" style="35" customWidth="1"/>
    <col min="5892" max="5892" width="16.28515625" style="35" customWidth="1"/>
    <col min="5893" max="5893" width="12.7109375" style="35" customWidth="1"/>
    <col min="5894" max="5894" width="19.5703125" style="35" customWidth="1"/>
    <col min="5895" max="5895" width="20" style="35" customWidth="1"/>
    <col min="5896" max="5896" width="11.7109375" style="35" customWidth="1"/>
    <col min="5897" max="5897" width="10.7109375" style="35" customWidth="1"/>
    <col min="5898" max="5898" width="13.7109375" style="35" bestFit="1" customWidth="1"/>
    <col min="5899" max="5899" width="13.5703125" style="35" customWidth="1"/>
    <col min="5900" max="5900" width="17.28515625" style="35" customWidth="1"/>
    <col min="5901" max="5901" width="21.7109375" style="35" customWidth="1"/>
    <col min="5902" max="5902" width="12" style="35" customWidth="1"/>
    <col min="5903" max="5903" width="8.5703125" style="35"/>
    <col min="5904" max="5904" width="12" style="35" customWidth="1"/>
    <col min="5905" max="5905" width="11.42578125" style="35" customWidth="1"/>
    <col min="5906" max="5907" width="12" style="35" customWidth="1"/>
    <col min="5908" max="6142" width="8.5703125" style="35"/>
    <col min="6143" max="6143" width="5.5703125" style="35" customWidth="1"/>
    <col min="6144" max="6144" width="13.28515625" style="35" bestFit="1" customWidth="1"/>
    <col min="6145" max="6145" width="17.7109375" style="35" customWidth="1"/>
    <col min="6146" max="6146" width="17.28515625" style="35" customWidth="1"/>
    <col min="6147" max="6147" width="13.7109375" style="35" customWidth="1"/>
    <col min="6148" max="6148" width="16.28515625" style="35" customWidth="1"/>
    <col min="6149" max="6149" width="12.7109375" style="35" customWidth="1"/>
    <col min="6150" max="6150" width="19.5703125" style="35" customWidth="1"/>
    <col min="6151" max="6151" width="20" style="35" customWidth="1"/>
    <col min="6152" max="6152" width="11.7109375" style="35" customWidth="1"/>
    <col min="6153" max="6153" width="10.7109375" style="35" customWidth="1"/>
    <col min="6154" max="6154" width="13.7109375" style="35" bestFit="1" customWidth="1"/>
    <col min="6155" max="6155" width="13.5703125" style="35" customWidth="1"/>
    <col min="6156" max="6156" width="17.28515625" style="35" customWidth="1"/>
    <col min="6157" max="6157" width="21.7109375" style="35" customWidth="1"/>
    <col min="6158" max="6158" width="12" style="35" customWidth="1"/>
    <col min="6159" max="6159" width="8.5703125" style="35"/>
    <col min="6160" max="6160" width="12" style="35" customWidth="1"/>
    <col min="6161" max="6161" width="11.42578125" style="35" customWidth="1"/>
    <col min="6162" max="6163" width="12" style="35" customWidth="1"/>
    <col min="6164" max="6398" width="8.5703125" style="35"/>
    <col min="6399" max="6399" width="5.5703125" style="35" customWidth="1"/>
    <col min="6400" max="6400" width="13.28515625" style="35" bestFit="1" customWidth="1"/>
    <col min="6401" max="6401" width="17.7109375" style="35" customWidth="1"/>
    <col min="6402" max="6402" width="17.28515625" style="35" customWidth="1"/>
    <col min="6403" max="6403" width="13.7109375" style="35" customWidth="1"/>
    <col min="6404" max="6404" width="16.28515625" style="35" customWidth="1"/>
    <col min="6405" max="6405" width="12.7109375" style="35" customWidth="1"/>
    <col min="6406" max="6406" width="19.5703125" style="35" customWidth="1"/>
    <col min="6407" max="6407" width="20" style="35" customWidth="1"/>
    <col min="6408" max="6408" width="11.7109375" style="35" customWidth="1"/>
    <col min="6409" max="6409" width="10.7109375" style="35" customWidth="1"/>
    <col min="6410" max="6410" width="13.7109375" style="35" bestFit="1" customWidth="1"/>
    <col min="6411" max="6411" width="13.5703125" style="35" customWidth="1"/>
    <col min="6412" max="6412" width="17.28515625" style="35" customWidth="1"/>
    <col min="6413" max="6413" width="21.7109375" style="35" customWidth="1"/>
    <col min="6414" max="6414" width="12" style="35" customWidth="1"/>
    <col min="6415" max="6415" width="8.5703125" style="35"/>
    <col min="6416" max="6416" width="12" style="35" customWidth="1"/>
    <col min="6417" max="6417" width="11.42578125" style="35" customWidth="1"/>
    <col min="6418" max="6419" width="12" style="35" customWidth="1"/>
    <col min="6420" max="6654" width="8.5703125" style="35"/>
    <col min="6655" max="6655" width="5.5703125" style="35" customWidth="1"/>
    <col min="6656" max="6656" width="13.28515625" style="35" bestFit="1" customWidth="1"/>
    <col min="6657" max="6657" width="17.7109375" style="35" customWidth="1"/>
    <col min="6658" max="6658" width="17.28515625" style="35" customWidth="1"/>
    <col min="6659" max="6659" width="13.7109375" style="35" customWidth="1"/>
    <col min="6660" max="6660" width="16.28515625" style="35" customWidth="1"/>
    <col min="6661" max="6661" width="12.7109375" style="35" customWidth="1"/>
    <col min="6662" max="6662" width="19.5703125" style="35" customWidth="1"/>
    <col min="6663" max="6663" width="20" style="35" customWidth="1"/>
    <col min="6664" max="6664" width="11.7109375" style="35" customWidth="1"/>
    <col min="6665" max="6665" width="10.7109375" style="35" customWidth="1"/>
    <col min="6666" max="6666" width="13.7109375" style="35" bestFit="1" customWidth="1"/>
    <col min="6667" max="6667" width="13.5703125" style="35" customWidth="1"/>
    <col min="6668" max="6668" width="17.28515625" style="35" customWidth="1"/>
    <col min="6669" max="6669" width="21.7109375" style="35" customWidth="1"/>
    <col min="6670" max="6670" width="12" style="35" customWidth="1"/>
    <col min="6671" max="6671" width="8.5703125" style="35"/>
    <col min="6672" max="6672" width="12" style="35" customWidth="1"/>
    <col min="6673" max="6673" width="11.42578125" style="35" customWidth="1"/>
    <col min="6674" max="6675" width="12" style="35" customWidth="1"/>
    <col min="6676" max="6910" width="8.5703125" style="35"/>
    <col min="6911" max="6911" width="5.5703125" style="35" customWidth="1"/>
    <col min="6912" max="6912" width="13.28515625" style="35" bestFit="1" customWidth="1"/>
    <col min="6913" max="6913" width="17.7109375" style="35" customWidth="1"/>
    <col min="6914" max="6914" width="17.28515625" style="35" customWidth="1"/>
    <col min="6915" max="6915" width="13.7109375" style="35" customWidth="1"/>
    <col min="6916" max="6916" width="16.28515625" style="35" customWidth="1"/>
    <col min="6917" max="6917" width="12.7109375" style="35" customWidth="1"/>
    <col min="6918" max="6918" width="19.5703125" style="35" customWidth="1"/>
    <col min="6919" max="6919" width="20" style="35" customWidth="1"/>
    <col min="6920" max="6920" width="11.7109375" style="35" customWidth="1"/>
    <col min="6921" max="6921" width="10.7109375" style="35" customWidth="1"/>
    <col min="6922" max="6922" width="13.7109375" style="35" bestFit="1" customWidth="1"/>
    <col min="6923" max="6923" width="13.5703125" style="35" customWidth="1"/>
    <col min="6924" max="6924" width="17.28515625" style="35" customWidth="1"/>
    <col min="6925" max="6925" width="21.7109375" style="35" customWidth="1"/>
    <col min="6926" max="6926" width="12" style="35" customWidth="1"/>
    <col min="6927" max="6927" width="8.5703125" style="35"/>
    <col min="6928" max="6928" width="12" style="35" customWidth="1"/>
    <col min="6929" max="6929" width="11.42578125" style="35" customWidth="1"/>
    <col min="6930" max="6931" width="12" style="35" customWidth="1"/>
    <col min="6932" max="7166" width="8.5703125" style="35"/>
    <col min="7167" max="7167" width="5.5703125" style="35" customWidth="1"/>
    <col min="7168" max="7168" width="13.28515625" style="35" bestFit="1" customWidth="1"/>
    <col min="7169" max="7169" width="17.7109375" style="35" customWidth="1"/>
    <col min="7170" max="7170" width="17.28515625" style="35" customWidth="1"/>
    <col min="7171" max="7171" width="13.7109375" style="35" customWidth="1"/>
    <col min="7172" max="7172" width="16.28515625" style="35" customWidth="1"/>
    <col min="7173" max="7173" width="12.7109375" style="35" customWidth="1"/>
    <col min="7174" max="7174" width="19.5703125" style="35" customWidth="1"/>
    <col min="7175" max="7175" width="20" style="35" customWidth="1"/>
    <col min="7176" max="7176" width="11.7109375" style="35" customWidth="1"/>
    <col min="7177" max="7177" width="10.7109375" style="35" customWidth="1"/>
    <col min="7178" max="7178" width="13.7109375" style="35" bestFit="1" customWidth="1"/>
    <col min="7179" max="7179" width="13.5703125" style="35" customWidth="1"/>
    <col min="7180" max="7180" width="17.28515625" style="35" customWidth="1"/>
    <col min="7181" max="7181" width="21.7109375" style="35" customWidth="1"/>
    <col min="7182" max="7182" width="12" style="35" customWidth="1"/>
    <col min="7183" max="7183" width="8.5703125" style="35"/>
    <col min="7184" max="7184" width="12" style="35" customWidth="1"/>
    <col min="7185" max="7185" width="11.42578125" style="35" customWidth="1"/>
    <col min="7186" max="7187" width="12" style="35" customWidth="1"/>
    <col min="7188" max="7422" width="8.5703125" style="35"/>
    <col min="7423" max="7423" width="5.5703125" style="35" customWidth="1"/>
    <col min="7424" max="7424" width="13.28515625" style="35" bestFit="1" customWidth="1"/>
    <col min="7425" max="7425" width="17.7109375" style="35" customWidth="1"/>
    <col min="7426" max="7426" width="17.28515625" style="35" customWidth="1"/>
    <col min="7427" max="7427" width="13.7109375" style="35" customWidth="1"/>
    <col min="7428" max="7428" width="16.28515625" style="35" customWidth="1"/>
    <col min="7429" max="7429" width="12.7109375" style="35" customWidth="1"/>
    <col min="7430" max="7430" width="19.5703125" style="35" customWidth="1"/>
    <col min="7431" max="7431" width="20" style="35" customWidth="1"/>
    <col min="7432" max="7432" width="11.7109375" style="35" customWidth="1"/>
    <col min="7433" max="7433" width="10.7109375" style="35" customWidth="1"/>
    <col min="7434" max="7434" width="13.7109375" style="35" bestFit="1" customWidth="1"/>
    <col min="7435" max="7435" width="13.5703125" style="35" customWidth="1"/>
    <col min="7436" max="7436" width="17.28515625" style="35" customWidth="1"/>
    <col min="7437" max="7437" width="21.7109375" style="35" customWidth="1"/>
    <col min="7438" max="7438" width="12" style="35" customWidth="1"/>
    <col min="7439" max="7439" width="8.5703125" style="35"/>
    <col min="7440" max="7440" width="12" style="35" customWidth="1"/>
    <col min="7441" max="7441" width="11.42578125" style="35" customWidth="1"/>
    <col min="7442" max="7443" width="12" style="35" customWidth="1"/>
    <col min="7444" max="7678" width="8.5703125" style="35"/>
    <col min="7679" max="7679" width="5.5703125" style="35" customWidth="1"/>
    <col min="7680" max="7680" width="13.28515625" style="35" bestFit="1" customWidth="1"/>
    <col min="7681" max="7681" width="17.7109375" style="35" customWidth="1"/>
    <col min="7682" max="7682" width="17.28515625" style="35" customWidth="1"/>
    <col min="7683" max="7683" width="13.7109375" style="35" customWidth="1"/>
    <col min="7684" max="7684" width="16.28515625" style="35" customWidth="1"/>
    <col min="7685" max="7685" width="12.7109375" style="35" customWidth="1"/>
    <col min="7686" max="7686" width="19.5703125" style="35" customWidth="1"/>
    <col min="7687" max="7687" width="20" style="35" customWidth="1"/>
    <col min="7688" max="7688" width="11.7109375" style="35" customWidth="1"/>
    <col min="7689" max="7689" width="10.7109375" style="35" customWidth="1"/>
    <col min="7690" max="7690" width="13.7109375" style="35" bestFit="1" customWidth="1"/>
    <col min="7691" max="7691" width="13.5703125" style="35" customWidth="1"/>
    <col min="7692" max="7692" width="17.28515625" style="35" customWidth="1"/>
    <col min="7693" max="7693" width="21.7109375" style="35" customWidth="1"/>
    <col min="7694" max="7694" width="12" style="35" customWidth="1"/>
    <col min="7695" max="7695" width="8.5703125" style="35"/>
    <col min="7696" max="7696" width="12" style="35" customWidth="1"/>
    <col min="7697" max="7697" width="11.42578125" style="35" customWidth="1"/>
    <col min="7698" max="7699" width="12" style="35" customWidth="1"/>
    <col min="7700" max="7934" width="8.5703125" style="35"/>
    <col min="7935" max="7935" width="5.5703125" style="35" customWidth="1"/>
    <col min="7936" max="7936" width="13.28515625" style="35" bestFit="1" customWidth="1"/>
    <col min="7937" max="7937" width="17.7109375" style="35" customWidth="1"/>
    <col min="7938" max="7938" width="17.28515625" style="35" customWidth="1"/>
    <col min="7939" max="7939" width="13.7109375" style="35" customWidth="1"/>
    <col min="7940" max="7940" width="16.28515625" style="35" customWidth="1"/>
    <col min="7941" max="7941" width="12.7109375" style="35" customWidth="1"/>
    <col min="7942" max="7942" width="19.5703125" style="35" customWidth="1"/>
    <col min="7943" max="7943" width="20" style="35" customWidth="1"/>
    <col min="7944" max="7944" width="11.7109375" style="35" customWidth="1"/>
    <col min="7945" max="7945" width="10.7109375" style="35" customWidth="1"/>
    <col min="7946" max="7946" width="13.7109375" style="35" bestFit="1" customWidth="1"/>
    <col min="7947" max="7947" width="13.5703125" style="35" customWidth="1"/>
    <col min="7948" max="7948" width="17.28515625" style="35" customWidth="1"/>
    <col min="7949" max="7949" width="21.7109375" style="35" customWidth="1"/>
    <col min="7950" max="7950" width="12" style="35" customWidth="1"/>
    <col min="7951" max="7951" width="8.5703125" style="35"/>
    <col min="7952" max="7952" width="12" style="35" customWidth="1"/>
    <col min="7953" max="7953" width="11.42578125" style="35" customWidth="1"/>
    <col min="7954" max="7955" width="12" style="35" customWidth="1"/>
    <col min="7956" max="8190" width="8.5703125" style="35"/>
    <col min="8191" max="8191" width="5.5703125" style="35" customWidth="1"/>
    <col min="8192" max="8192" width="13.28515625" style="35" bestFit="1" customWidth="1"/>
    <col min="8193" max="8193" width="17.7109375" style="35" customWidth="1"/>
    <col min="8194" max="8194" width="17.28515625" style="35" customWidth="1"/>
    <col min="8195" max="8195" width="13.7109375" style="35" customWidth="1"/>
    <col min="8196" max="8196" width="16.28515625" style="35" customWidth="1"/>
    <col min="8197" max="8197" width="12.7109375" style="35" customWidth="1"/>
    <col min="8198" max="8198" width="19.5703125" style="35" customWidth="1"/>
    <col min="8199" max="8199" width="20" style="35" customWidth="1"/>
    <col min="8200" max="8200" width="11.7109375" style="35" customWidth="1"/>
    <col min="8201" max="8201" width="10.7109375" style="35" customWidth="1"/>
    <col min="8202" max="8202" width="13.7109375" style="35" bestFit="1" customWidth="1"/>
    <col min="8203" max="8203" width="13.5703125" style="35" customWidth="1"/>
    <col min="8204" max="8204" width="17.28515625" style="35" customWidth="1"/>
    <col min="8205" max="8205" width="21.7109375" style="35" customWidth="1"/>
    <col min="8206" max="8206" width="12" style="35" customWidth="1"/>
    <col min="8207" max="8207" width="8.5703125" style="35"/>
    <col min="8208" max="8208" width="12" style="35" customWidth="1"/>
    <col min="8209" max="8209" width="11.42578125" style="35" customWidth="1"/>
    <col min="8210" max="8211" width="12" style="35" customWidth="1"/>
    <col min="8212" max="8446" width="8.5703125" style="35"/>
    <col min="8447" max="8447" width="5.5703125" style="35" customWidth="1"/>
    <col min="8448" max="8448" width="13.28515625" style="35" bestFit="1" customWidth="1"/>
    <col min="8449" max="8449" width="17.7109375" style="35" customWidth="1"/>
    <col min="8450" max="8450" width="17.28515625" style="35" customWidth="1"/>
    <col min="8451" max="8451" width="13.7109375" style="35" customWidth="1"/>
    <col min="8452" max="8452" width="16.28515625" style="35" customWidth="1"/>
    <col min="8453" max="8453" width="12.7109375" style="35" customWidth="1"/>
    <col min="8454" max="8454" width="19.5703125" style="35" customWidth="1"/>
    <col min="8455" max="8455" width="20" style="35" customWidth="1"/>
    <col min="8456" max="8456" width="11.7109375" style="35" customWidth="1"/>
    <col min="8457" max="8457" width="10.7109375" style="35" customWidth="1"/>
    <col min="8458" max="8458" width="13.7109375" style="35" bestFit="1" customWidth="1"/>
    <col min="8459" max="8459" width="13.5703125" style="35" customWidth="1"/>
    <col min="8460" max="8460" width="17.28515625" style="35" customWidth="1"/>
    <col min="8461" max="8461" width="21.7109375" style="35" customWidth="1"/>
    <col min="8462" max="8462" width="12" style="35" customWidth="1"/>
    <col min="8463" max="8463" width="8.5703125" style="35"/>
    <col min="8464" max="8464" width="12" style="35" customWidth="1"/>
    <col min="8465" max="8465" width="11.42578125" style="35" customWidth="1"/>
    <col min="8466" max="8467" width="12" style="35" customWidth="1"/>
    <col min="8468" max="8702" width="8.5703125" style="35"/>
    <col min="8703" max="8703" width="5.5703125" style="35" customWidth="1"/>
    <col min="8704" max="8704" width="13.28515625" style="35" bestFit="1" customWidth="1"/>
    <col min="8705" max="8705" width="17.7109375" style="35" customWidth="1"/>
    <col min="8706" max="8706" width="17.28515625" style="35" customWidth="1"/>
    <col min="8707" max="8707" width="13.7109375" style="35" customWidth="1"/>
    <col min="8708" max="8708" width="16.28515625" style="35" customWidth="1"/>
    <col min="8709" max="8709" width="12.7109375" style="35" customWidth="1"/>
    <col min="8710" max="8710" width="19.5703125" style="35" customWidth="1"/>
    <col min="8711" max="8711" width="20" style="35" customWidth="1"/>
    <col min="8712" max="8712" width="11.7109375" style="35" customWidth="1"/>
    <col min="8713" max="8713" width="10.7109375" style="35" customWidth="1"/>
    <col min="8714" max="8714" width="13.7109375" style="35" bestFit="1" customWidth="1"/>
    <col min="8715" max="8715" width="13.5703125" style="35" customWidth="1"/>
    <col min="8716" max="8716" width="17.28515625" style="35" customWidth="1"/>
    <col min="8717" max="8717" width="21.7109375" style="35" customWidth="1"/>
    <col min="8718" max="8718" width="12" style="35" customWidth="1"/>
    <col min="8719" max="8719" width="8.5703125" style="35"/>
    <col min="8720" max="8720" width="12" style="35" customWidth="1"/>
    <col min="8721" max="8721" width="11.42578125" style="35" customWidth="1"/>
    <col min="8722" max="8723" width="12" style="35" customWidth="1"/>
    <col min="8724" max="8958" width="8.5703125" style="35"/>
    <col min="8959" max="8959" width="5.5703125" style="35" customWidth="1"/>
    <col min="8960" max="8960" width="13.28515625" style="35" bestFit="1" customWidth="1"/>
    <col min="8961" max="8961" width="17.7109375" style="35" customWidth="1"/>
    <col min="8962" max="8962" width="17.28515625" style="35" customWidth="1"/>
    <col min="8963" max="8963" width="13.7109375" style="35" customWidth="1"/>
    <col min="8964" max="8964" width="16.28515625" style="35" customWidth="1"/>
    <col min="8965" max="8965" width="12.7109375" style="35" customWidth="1"/>
    <col min="8966" max="8966" width="19.5703125" style="35" customWidth="1"/>
    <col min="8967" max="8967" width="20" style="35" customWidth="1"/>
    <col min="8968" max="8968" width="11.7109375" style="35" customWidth="1"/>
    <col min="8969" max="8969" width="10.7109375" style="35" customWidth="1"/>
    <col min="8970" max="8970" width="13.7109375" style="35" bestFit="1" customWidth="1"/>
    <col min="8971" max="8971" width="13.5703125" style="35" customWidth="1"/>
    <col min="8972" max="8972" width="17.28515625" style="35" customWidth="1"/>
    <col min="8973" max="8973" width="21.7109375" style="35" customWidth="1"/>
    <col min="8974" max="8974" width="12" style="35" customWidth="1"/>
    <col min="8975" max="8975" width="8.5703125" style="35"/>
    <col min="8976" max="8976" width="12" style="35" customWidth="1"/>
    <col min="8977" max="8977" width="11.42578125" style="35" customWidth="1"/>
    <col min="8978" max="8979" width="12" style="35" customWidth="1"/>
    <col min="8980" max="9214" width="8.5703125" style="35"/>
    <col min="9215" max="9215" width="5.5703125" style="35" customWidth="1"/>
    <col min="9216" max="9216" width="13.28515625" style="35" bestFit="1" customWidth="1"/>
    <col min="9217" max="9217" width="17.7109375" style="35" customWidth="1"/>
    <col min="9218" max="9218" width="17.28515625" style="35" customWidth="1"/>
    <col min="9219" max="9219" width="13.7109375" style="35" customWidth="1"/>
    <col min="9220" max="9220" width="16.28515625" style="35" customWidth="1"/>
    <col min="9221" max="9221" width="12.7109375" style="35" customWidth="1"/>
    <col min="9222" max="9222" width="19.5703125" style="35" customWidth="1"/>
    <col min="9223" max="9223" width="20" style="35" customWidth="1"/>
    <col min="9224" max="9224" width="11.7109375" style="35" customWidth="1"/>
    <col min="9225" max="9225" width="10.7109375" style="35" customWidth="1"/>
    <col min="9226" max="9226" width="13.7109375" style="35" bestFit="1" customWidth="1"/>
    <col min="9227" max="9227" width="13.5703125" style="35" customWidth="1"/>
    <col min="9228" max="9228" width="17.28515625" style="35" customWidth="1"/>
    <col min="9229" max="9229" width="21.7109375" style="35" customWidth="1"/>
    <col min="9230" max="9230" width="12" style="35" customWidth="1"/>
    <col min="9231" max="9231" width="8.5703125" style="35"/>
    <col min="9232" max="9232" width="12" style="35" customWidth="1"/>
    <col min="9233" max="9233" width="11.42578125" style="35" customWidth="1"/>
    <col min="9234" max="9235" width="12" style="35" customWidth="1"/>
    <col min="9236" max="9470" width="8.5703125" style="35"/>
    <col min="9471" max="9471" width="5.5703125" style="35" customWidth="1"/>
    <col min="9472" max="9472" width="13.28515625" style="35" bestFit="1" customWidth="1"/>
    <col min="9473" max="9473" width="17.7109375" style="35" customWidth="1"/>
    <col min="9474" max="9474" width="17.28515625" style="35" customWidth="1"/>
    <col min="9475" max="9475" width="13.7109375" style="35" customWidth="1"/>
    <col min="9476" max="9476" width="16.28515625" style="35" customWidth="1"/>
    <col min="9477" max="9477" width="12.7109375" style="35" customWidth="1"/>
    <col min="9478" max="9478" width="19.5703125" style="35" customWidth="1"/>
    <col min="9479" max="9479" width="20" style="35" customWidth="1"/>
    <col min="9480" max="9480" width="11.7109375" style="35" customWidth="1"/>
    <col min="9481" max="9481" width="10.7109375" style="35" customWidth="1"/>
    <col min="9482" max="9482" width="13.7109375" style="35" bestFit="1" customWidth="1"/>
    <col min="9483" max="9483" width="13.5703125" style="35" customWidth="1"/>
    <col min="9484" max="9484" width="17.28515625" style="35" customWidth="1"/>
    <col min="9485" max="9485" width="21.7109375" style="35" customWidth="1"/>
    <col min="9486" max="9486" width="12" style="35" customWidth="1"/>
    <col min="9487" max="9487" width="8.5703125" style="35"/>
    <col min="9488" max="9488" width="12" style="35" customWidth="1"/>
    <col min="9489" max="9489" width="11.42578125" style="35" customWidth="1"/>
    <col min="9490" max="9491" width="12" style="35" customWidth="1"/>
    <col min="9492" max="9726" width="8.5703125" style="35"/>
    <col min="9727" max="9727" width="5.5703125" style="35" customWidth="1"/>
    <col min="9728" max="9728" width="13.28515625" style="35" bestFit="1" customWidth="1"/>
    <col min="9729" max="9729" width="17.7109375" style="35" customWidth="1"/>
    <col min="9730" max="9730" width="17.28515625" style="35" customWidth="1"/>
    <col min="9731" max="9731" width="13.7109375" style="35" customWidth="1"/>
    <col min="9732" max="9732" width="16.28515625" style="35" customWidth="1"/>
    <col min="9733" max="9733" width="12.7109375" style="35" customWidth="1"/>
    <col min="9734" max="9734" width="19.5703125" style="35" customWidth="1"/>
    <col min="9735" max="9735" width="20" style="35" customWidth="1"/>
    <col min="9736" max="9736" width="11.7109375" style="35" customWidth="1"/>
    <col min="9737" max="9737" width="10.7109375" style="35" customWidth="1"/>
    <col min="9738" max="9738" width="13.7109375" style="35" bestFit="1" customWidth="1"/>
    <col min="9739" max="9739" width="13.5703125" style="35" customWidth="1"/>
    <col min="9740" max="9740" width="17.28515625" style="35" customWidth="1"/>
    <col min="9741" max="9741" width="21.7109375" style="35" customWidth="1"/>
    <col min="9742" max="9742" width="12" style="35" customWidth="1"/>
    <col min="9743" max="9743" width="8.5703125" style="35"/>
    <col min="9744" max="9744" width="12" style="35" customWidth="1"/>
    <col min="9745" max="9745" width="11.42578125" style="35" customWidth="1"/>
    <col min="9746" max="9747" width="12" style="35" customWidth="1"/>
    <col min="9748" max="9982" width="8.5703125" style="35"/>
    <col min="9983" max="9983" width="5.5703125" style="35" customWidth="1"/>
    <col min="9984" max="9984" width="13.28515625" style="35" bestFit="1" customWidth="1"/>
    <col min="9985" max="9985" width="17.7109375" style="35" customWidth="1"/>
    <col min="9986" max="9986" width="17.28515625" style="35" customWidth="1"/>
    <col min="9987" max="9987" width="13.7109375" style="35" customWidth="1"/>
    <col min="9988" max="9988" width="16.28515625" style="35" customWidth="1"/>
    <col min="9989" max="9989" width="12.7109375" style="35" customWidth="1"/>
    <col min="9990" max="9990" width="19.5703125" style="35" customWidth="1"/>
    <col min="9991" max="9991" width="20" style="35" customWidth="1"/>
    <col min="9992" max="9992" width="11.7109375" style="35" customWidth="1"/>
    <col min="9993" max="9993" width="10.7109375" style="35" customWidth="1"/>
    <col min="9994" max="9994" width="13.7109375" style="35" bestFit="1" customWidth="1"/>
    <col min="9995" max="9995" width="13.5703125" style="35" customWidth="1"/>
    <col min="9996" max="9996" width="17.28515625" style="35" customWidth="1"/>
    <col min="9997" max="9997" width="21.7109375" style="35" customWidth="1"/>
    <col min="9998" max="9998" width="12" style="35" customWidth="1"/>
    <col min="9999" max="9999" width="8.5703125" style="35"/>
    <col min="10000" max="10000" width="12" style="35" customWidth="1"/>
    <col min="10001" max="10001" width="11.42578125" style="35" customWidth="1"/>
    <col min="10002" max="10003" width="12" style="35" customWidth="1"/>
    <col min="10004" max="10238" width="8.5703125" style="35"/>
    <col min="10239" max="10239" width="5.5703125" style="35" customWidth="1"/>
    <col min="10240" max="10240" width="13.28515625" style="35" bestFit="1" customWidth="1"/>
    <col min="10241" max="10241" width="17.7109375" style="35" customWidth="1"/>
    <col min="10242" max="10242" width="17.28515625" style="35" customWidth="1"/>
    <col min="10243" max="10243" width="13.7109375" style="35" customWidth="1"/>
    <col min="10244" max="10244" width="16.28515625" style="35" customWidth="1"/>
    <col min="10245" max="10245" width="12.7109375" style="35" customWidth="1"/>
    <col min="10246" max="10246" width="19.5703125" style="35" customWidth="1"/>
    <col min="10247" max="10247" width="20" style="35" customWidth="1"/>
    <col min="10248" max="10248" width="11.7109375" style="35" customWidth="1"/>
    <col min="10249" max="10249" width="10.7109375" style="35" customWidth="1"/>
    <col min="10250" max="10250" width="13.7109375" style="35" bestFit="1" customWidth="1"/>
    <col min="10251" max="10251" width="13.5703125" style="35" customWidth="1"/>
    <col min="10252" max="10252" width="17.28515625" style="35" customWidth="1"/>
    <col min="10253" max="10253" width="21.7109375" style="35" customWidth="1"/>
    <col min="10254" max="10254" width="12" style="35" customWidth="1"/>
    <col min="10255" max="10255" width="8.5703125" style="35"/>
    <col min="10256" max="10256" width="12" style="35" customWidth="1"/>
    <col min="10257" max="10257" width="11.42578125" style="35" customWidth="1"/>
    <col min="10258" max="10259" width="12" style="35" customWidth="1"/>
    <col min="10260" max="10494" width="8.5703125" style="35"/>
    <col min="10495" max="10495" width="5.5703125" style="35" customWidth="1"/>
    <col min="10496" max="10496" width="13.28515625" style="35" bestFit="1" customWidth="1"/>
    <col min="10497" max="10497" width="17.7109375" style="35" customWidth="1"/>
    <col min="10498" max="10498" width="17.28515625" style="35" customWidth="1"/>
    <col min="10499" max="10499" width="13.7109375" style="35" customWidth="1"/>
    <col min="10500" max="10500" width="16.28515625" style="35" customWidth="1"/>
    <col min="10501" max="10501" width="12.7109375" style="35" customWidth="1"/>
    <col min="10502" max="10502" width="19.5703125" style="35" customWidth="1"/>
    <col min="10503" max="10503" width="20" style="35" customWidth="1"/>
    <col min="10504" max="10504" width="11.7109375" style="35" customWidth="1"/>
    <col min="10505" max="10505" width="10.7109375" style="35" customWidth="1"/>
    <col min="10506" max="10506" width="13.7109375" style="35" bestFit="1" customWidth="1"/>
    <col min="10507" max="10507" width="13.5703125" style="35" customWidth="1"/>
    <col min="10508" max="10508" width="17.28515625" style="35" customWidth="1"/>
    <col min="10509" max="10509" width="21.7109375" style="35" customWidth="1"/>
    <col min="10510" max="10510" width="12" style="35" customWidth="1"/>
    <col min="10511" max="10511" width="8.5703125" style="35"/>
    <col min="10512" max="10512" width="12" style="35" customWidth="1"/>
    <col min="10513" max="10513" width="11.42578125" style="35" customWidth="1"/>
    <col min="10514" max="10515" width="12" style="35" customWidth="1"/>
    <col min="10516" max="10750" width="8.5703125" style="35"/>
    <col min="10751" max="10751" width="5.5703125" style="35" customWidth="1"/>
    <col min="10752" max="10752" width="13.28515625" style="35" bestFit="1" customWidth="1"/>
    <col min="10753" max="10753" width="17.7109375" style="35" customWidth="1"/>
    <col min="10754" max="10754" width="17.28515625" style="35" customWidth="1"/>
    <col min="10755" max="10755" width="13.7109375" style="35" customWidth="1"/>
    <col min="10756" max="10756" width="16.28515625" style="35" customWidth="1"/>
    <col min="10757" max="10757" width="12.7109375" style="35" customWidth="1"/>
    <col min="10758" max="10758" width="19.5703125" style="35" customWidth="1"/>
    <col min="10759" max="10759" width="20" style="35" customWidth="1"/>
    <col min="10760" max="10760" width="11.7109375" style="35" customWidth="1"/>
    <col min="10761" max="10761" width="10.7109375" style="35" customWidth="1"/>
    <col min="10762" max="10762" width="13.7109375" style="35" bestFit="1" customWidth="1"/>
    <col min="10763" max="10763" width="13.5703125" style="35" customWidth="1"/>
    <col min="10764" max="10764" width="17.28515625" style="35" customWidth="1"/>
    <col min="10765" max="10765" width="21.7109375" style="35" customWidth="1"/>
    <col min="10766" max="10766" width="12" style="35" customWidth="1"/>
    <col min="10767" max="10767" width="8.5703125" style="35"/>
    <col min="10768" max="10768" width="12" style="35" customWidth="1"/>
    <col min="10769" max="10769" width="11.42578125" style="35" customWidth="1"/>
    <col min="10770" max="10771" width="12" style="35" customWidth="1"/>
    <col min="10772" max="11006" width="8.5703125" style="35"/>
    <col min="11007" max="11007" width="5.5703125" style="35" customWidth="1"/>
    <col min="11008" max="11008" width="13.28515625" style="35" bestFit="1" customWidth="1"/>
    <col min="11009" max="11009" width="17.7109375" style="35" customWidth="1"/>
    <col min="11010" max="11010" width="17.28515625" style="35" customWidth="1"/>
    <col min="11011" max="11011" width="13.7109375" style="35" customWidth="1"/>
    <col min="11012" max="11012" width="16.28515625" style="35" customWidth="1"/>
    <col min="11013" max="11013" width="12.7109375" style="35" customWidth="1"/>
    <col min="11014" max="11014" width="19.5703125" style="35" customWidth="1"/>
    <col min="11015" max="11015" width="20" style="35" customWidth="1"/>
    <col min="11016" max="11016" width="11.7109375" style="35" customWidth="1"/>
    <col min="11017" max="11017" width="10.7109375" style="35" customWidth="1"/>
    <col min="11018" max="11018" width="13.7109375" style="35" bestFit="1" customWidth="1"/>
    <col min="11019" max="11019" width="13.5703125" style="35" customWidth="1"/>
    <col min="11020" max="11020" width="17.28515625" style="35" customWidth="1"/>
    <col min="11021" max="11021" width="21.7109375" style="35" customWidth="1"/>
    <col min="11022" max="11022" width="12" style="35" customWidth="1"/>
    <col min="11023" max="11023" width="8.5703125" style="35"/>
    <col min="11024" max="11024" width="12" style="35" customWidth="1"/>
    <col min="11025" max="11025" width="11.42578125" style="35" customWidth="1"/>
    <col min="11026" max="11027" width="12" style="35" customWidth="1"/>
    <col min="11028" max="11262" width="8.5703125" style="35"/>
    <col min="11263" max="11263" width="5.5703125" style="35" customWidth="1"/>
    <col min="11264" max="11264" width="13.28515625" style="35" bestFit="1" customWidth="1"/>
    <col min="11265" max="11265" width="17.7109375" style="35" customWidth="1"/>
    <col min="11266" max="11266" width="17.28515625" style="35" customWidth="1"/>
    <col min="11267" max="11267" width="13.7109375" style="35" customWidth="1"/>
    <col min="11268" max="11268" width="16.28515625" style="35" customWidth="1"/>
    <col min="11269" max="11269" width="12.7109375" style="35" customWidth="1"/>
    <col min="11270" max="11270" width="19.5703125" style="35" customWidth="1"/>
    <col min="11271" max="11271" width="20" style="35" customWidth="1"/>
    <col min="11272" max="11272" width="11.7109375" style="35" customWidth="1"/>
    <col min="11273" max="11273" width="10.7109375" style="35" customWidth="1"/>
    <col min="11274" max="11274" width="13.7109375" style="35" bestFit="1" customWidth="1"/>
    <col min="11275" max="11275" width="13.5703125" style="35" customWidth="1"/>
    <col min="11276" max="11276" width="17.28515625" style="35" customWidth="1"/>
    <col min="11277" max="11277" width="21.7109375" style="35" customWidth="1"/>
    <col min="11278" max="11278" width="12" style="35" customWidth="1"/>
    <col min="11279" max="11279" width="8.5703125" style="35"/>
    <col min="11280" max="11280" width="12" style="35" customWidth="1"/>
    <col min="11281" max="11281" width="11.42578125" style="35" customWidth="1"/>
    <col min="11282" max="11283" width="12" style="35" customWidth="1"/>
    <col min="11284" max="11518" width="8.5703125" style="35"/>
    <col min="11519" max="11519" width="5.5703125" style="35" customWidth="1"/>
    <col min="11520" max="11520" width="13.28515625" style="35" bestFit="1" customWidth="1"/>
    <col min="11521" max="11521" width="17.7109375" style="35" customWidth="1"/>
    <col min="11522" max="11522" width="17.28515625" style="35" customWidth="1"/>
    <col min="11523" max="11523" width="13.7109375" style="35" customWidth="1"/>
    <col min="11524" max="11524" width="16.28515625" style="35" customWidth="1"/>
    <col min="11525" max="11525" width="12.7109375" style="35" customWidth="1"/>
    <col min="11526" max="11526" width="19.5703125" style="35" customWidth="1"/>
    <col min="11527" max="11527" width="20" style="35" customWidth="1"/>
    <col min="11528" max="11528" width="11.7109375" style="35" customWidth="1"/>
    <col min="11529" max="11529" width="10.7109375" style="35" customWidth="1"/>
    <col min="11530" max="11530" width="13.7109375" style="35" bestFit="1" customWidth="1"/>
    <col min="11531" max="11531" width="13.5703125" style="35" customWidth="1"/>
    <col min="11532" max="11532" width="17.28515625" style="35" customWidth="1"/>
    <col min="11533" max="11533" width="21.7109375" style="35" customWidth="1"/>
    <col min="11534" max="11534" width="12" style="35" customWidth="1"/>
    <col min="11535" max="11535" width="8.5703125" style="35"/>
    <col min="11536" max="11536" width="12" style="35" customWidth="1"/>
    <col min="11537" max="11537" width="11.42578125" style="35" customWidth="1"/>
    <col min="11538" max="11539" width="12" style="35" customWidth="1"/>
    <col min="11540" max="11774" width="8.5703125" style="35"/>
    <col min="11775" max="11775" width="5.5703125" style="35" customWidth="1"/>
    <col min="11776" max="11776" width="13.28515625" style="35" bestFit="1" customWidth="1"/>
    <col min="11777" max="11777" width="17.7109375" style="35" customWidth="1"/>
    <col min="11778" max="11778" width="17.28515625" style="35" customWidth="1"/>
    <col min="11779" max="11779" width="13.7109375" style="35" customWidth="1"/>
    <col min="11780" max="11780" width="16.28515625" style="35" customWidth="1"/>
    <col min="11781" max="11781" width="12.7109375" style="35" customWidth="1"/>
    <col min="11782" max="11782" width="19.5703125" style="35" customWidth="1"/>
    <col min="11783" max="11783" width="20" style="35" customWidth="1"/>
    <col min="11784" max="11784" width="11.7109375" style="35" customWidth="1"/>
    <col min="11785" max="11785" width="10.7109375" style="35" customWidth="1"/>
    <col min="11786" max="11786" width="13.7109375" style="35" bestFit="1" customWidth="1"/>
    <col min="11787" max="11787" width="13.5703125" style="35" customWidth="1"/>
    <col min="11788" max="11788" width="17.28515625" style="35" customWidth="1"/>
    <col min="11789" max="11789" width="21.7109375" style="35" customWidth="1"/>
    <col min="11790" max="11790" width="12" style="35" customWidth="1"/>
    <col min="11791" max="11791" width="8.5703125" style="35"/>
    <col min="11792" max="11792" width="12" style="35" customWidth="1"/>
    <col min="11793" max="11793" width="11.42578125" style="35" customWidth="1"/>
    <col min="11794" max="11795" width="12" style="35" customWidth="1"/>
    <col min="11796" max="12030" width="8.5703125" style="35"/>
    <col min="12031" max="12031" width="5.5703125" style="35" customWidth="1"/>
    <col min="12032" max="12032" width="13.28515625" style="35" bestFit="1" customWidth="1"/>
    <col min="12033" max="12033" width="17.7109375" style="35" customWidth="1"/>
    <col min="12034" max="12034" width="17.28515625" style="35" customWidth="1"/>
    <col min="12035" max="12035" width="13.7109375" style="35" customWidth="1"/>
    <col min="12036" max="12036" width="16.28515625" style="35" customWidth="1"/>
    <col min="12037" max="12037" width="12.7109375" style="35" customWidth="1"/>
    <col min="12038" max="12038" width="19.5703125" style="35" customWidth="1"/>
    <col min="12039" max="12039" width="20" style="35" customWidth="1"/>
    <col min="12040" max="12040" width="11.7109375" style="35" customWidth="1"/>
    <col min="12041" max="12041" width="10.7109375" style="35" customWidth="1"/>
    <col min="12042" max="12042" width="13.7109375" style="35" bestFit="1" customWidth="1"/>
    <col min="12043" max="12043" width="13.5703125" style="35" customWidth="1"/>
    <col min="12044" max="12044" width="17.28515625" style="35" customWidth="1"/>
    <col min="12045" max="12045" width="21.7109375" style="35" customWidth="1"/>
    <col min="12046" max="12046" width="12" style="35" customWidth="1"/>
    <col min="12047" max="12047" width="8.5703125" style="35"/>
    <col min="12048" max="12048" width="12" style="35" customWidth="1"/>
    <col min="12049" max="12049" width="11.42578125" style="35" customWidth="1"/>
    <col min="12050" max="12051" width="12" style="35" customWidth="1"/>
    <col min="12052" max="12286" width="8.5703125" style="35"/>
    <col min="12287" max="12287" width="5.5703125" style="35" customWidth="1"/>
    <col min="12288" max="12288" width="13.28515625" style="35" bestFit="1" customWidth="1"/>
    <col min="12289" max="12289" width="17.7109375" style="35" customWidth="1"/>
    <col min="12290" max="12290" width="17.28515625" style="35" customWidth="1"/>
    <col min="12291" max="12291" width="13.7109375" style="35" customWidth="1"/>
    <col min="12292" max="12292" width="16.28515625" style="35" customWidth="1"/>
    <col min="12293" max="12293" width="12.7109375" style="35" customWidth="1"/>
    <col min="12294" max="12294" width="19.5703125" style="35" customWidth="1"/>
    <col min="12295" max="12295" width="20" style="35" customWidth="1"/>
    <col min="12296" max="12296" width="11.7109375" style="35" customWidth="1"/>
    <col min="12297" max="12297" width="10.7109375" style="35" customWidth="1"/>
    <col min="12298" max="12298" width="13.7109375" style="35" bestFit="1" customWidth="1"/>
    <col min="12299" max="12299" width="13.5703125" style="35" customWidth="1"/>
    <col min="12300" max="12300" width="17.28515625" style="35" customWidth="1"/>
    <col min="12301" max="12301" width="21.7109375" style="35" customWidth="1"/>
    <col min="12302" max="12302" width="12" style="35" customWidth="1"/>
    <col min="12303" max="12303" width="8.5703125" style="35"/>
    <col min="12304" max="12304" width="12" style="35" customWidth="1"/>
    <col min="12305" max="12305" width="11.42578125" style="35" customWidth="1"/>
    <col min="12306" max="12307" width="12" style="35" customWidth="1"/>
    <col min="12308" max="12542" width="8.5703125" style="35"/>
    <col min="12543" max="12543" width="5.5703125" style="35" customWidth="1"/>
    <col min="12544" max="12544" width="13.28515625" style="35" bestFit="1" customWidth="1"/>
    <col min="12545" max="12545" width="17.7109375" style="35" customWidth="1"/>
    <col min="12546" max="12546" width="17.28515625" style="35" customWidth="1"/>
    <col min="12547" max="12547" width="13.7109375" style="35" customWidth="1"/>
    <col min="12548" max="12548" width="16.28515625" style="35" customWidth="1"/>
    <col min="12549" max="12549" width="12.7109375" style="35" customWidth="1"/>
    <col min="12550" max="12550" width="19.5703125" style="35" customWidth="1"/>
    <col min="12551" max="12551" width="20" style="35" customWidth="1"/>
    <col min="12552" max="12552" width="11.7109375" style="35" customWidth="1"/>
    <col min="12553" max="12553" width="10.7109375" style="35" customWidth="1"/>
    <col min="12554" max="12554" width="13.7109375" style="35" bestFit="1" customWidth="1"/>
    <col min="12555" max="12555" width="13.5703125" style="35" customWidth="1"/>
    <col min="12556" max="12556" width="17.28515625" style="35" customWidth="1"/>
    <col min="12557" max="12557" width="21.7109375" style="35" customWidth="1"/>
    <col min="12558" max="12558" width="12" style="35" customWidth="1"/>
    <col min="12559" max="12559" width="8.5703125" style="35"/>
    <col min="12560" max="12560" width="12" style="35" customWidth="1"/>
    <col min="12561" max="12561" width="11.42578125" style="35" customWidth="1"/>
    <col min="12562" max="12563" width="12" style="35" customWidth="1"/>
    <col min="12564" max="12798" width="8.5703125" style="35"/>
    <col min="12799" max="12799" width="5.5703125" style="35" customWidth="1"/>
    <col min="12800" max="12800" width="13.28515625" style="35" bestFit="1" customWidth="1"/>
    <col min="12801" max="12801" width="17.7109375" style="35" customWidth="1"/>
    <col min="12802" max="12802" width="17.28515625" style="35" customWidth="1"/>
    <col min="12803" max="12803" width="13.7109375" style="35" customWidth="1"/>
    <col min="12804" max="12804" width="16.28515625" style="35" customWidth="1"/>
    <col min="12805" max="12805" width="12.7109375" style="35" customWidth="1"/>
    <col min="12806" max="12806" width="19.5703125" style="35" customWidth="1"/>
    <col min="12807" max="12807" width="20" style="35" customWidth="1"/>
    <col min="12808" max="12808" width="11.7109375" style="35" customWidth="1"/>
    <col min="12809" max="12809" width="10.7109375" style="35" customWidth="1"/>
    <col min="12810" max="12810" width="13.7109375" style="35" bestFit="1" customWidth="1"/>
    <col min="12811" max="12811" width="13.5703125" style="35" customWidth="1"/>
    <col min="12812" max="12812" width="17.28515625" style="35" customWidth="1"/>
    <col min="12813" max="12813" width="21.7109375" style="35" customWidth="1"/>
    <col min="12814" max="12814" width="12" style="35" customWidth="1"/>
    <col min="12815" max="12815" width="8.5703125" style="35"/>
    <col min="12816" max="12816" width="12" style="35" customWidth="1"/>
    <col min="12817" max="12817" width="11.42578125" style="35" customWidth="1"/>
    <col min="12818" max="12819" width="12" style="35" customWidth="1"/>
    <col min="12820" max="13054" width="8.5703125" style="35"/>
    <col min="13055" max="13055" width="5.5703125" style="35" customWidth="1"/>
    <col min="13056" max="13056" width="13.28515625" style="35" bestFit="1" customWidth="1"/>
    <col min="13057" max="13057" width="17.7109375" style="35" customWidth="1"/>
    <col min="13058" max="13058" width="17.28515625" style="35" customWidth="1"/>
    <col min="13059" max="13059" width="13.7109375" style="35" customWidth="1"/>
    <col min="13060" max="13060" width="16.28515625" style="35" customWidth="1"/>
    <col min="13061" max="13061" width="12.7109375" style="35" customWidth="1"/>
    <col min="13062" max="13062" width="19.5703125" style="35" customWidth="1"/>
    <col min="13063" max="13063" width="20" style="35" customWidth="1"/>
    <col min="13064" max="13064" width="11.7109375" style="35" customWidth="1"/>
    <col min="13065" max="13065" width="10.7109375" style="35" customWidth="1"/>
    <col min="13066" max="13066" width="13.7109375" style="35" bestFit="1" customWidth="1"/>
    <col min="13067" max="13067" width="13.5703125" style="35" customWidth="1"/>
    <col min="13068" max="13068" width="17.28515625" style="35" customWidth="1"/>
    <col min="13069" max="13069" width="21.7109375" style="35" customWidth="1"/>
    <col min="13070" max="13070" width="12" style="35" customWidth="1"/>
    <col min="13071" max="13071" width="8.5703125" style="35"/>
    <col min="13072" max="13072" width="12" style="35" customWidth="1"/>
    <col min="13073" max="13073" width="11.42578125" style="35" customWidth="1"/>
    <col min="13074" max="13075" width="12" style="35" customWidth="1"/>
    <col min="13076" max="13310" width="8.5703125" style="35"/>
    <col min="13311" max="13311" width="5.5703125" style="35" customWidth="1"/>
    <col min="13312" max="13312" width="13.28515625" style="35" bestFit="1" customWidth="1"/>
    <col min="13313" max="13313" width="17.7109375" style="35" customWidth="1"/>
    <col min="13314" max="13314" width="17.28515625" style="35" customWidth="1"/>
    <col min="13315" max="13315" width="13.7109375" style="35" customWidth="1"/>
    <col min="13316" max="13316" width="16.28515625" style="35" customWidth="1"/>
    <col min="13317" max="13317" width="12.7109375" style="35" customWidth="1"/>
    <col min="13318" max="13318" width="19.5703125" style="35" customWidth="1"/>
    <col min="13319" max="13319" width="20" style="35" customWidth="1"/>
    <col min="13320" max="13320" width="11.7109375" style="35" customWidth="1"/>
    <col min="13321" max="13321" width="10.7109375" style="35" customWidth="1"/>
    <col min="13322" max="13322" width="13.7109375" style="35" bestFit="1" customWidth="1"/>
    <col min="13323" max="13323" width="13.5703125" style="35" customWidth="1"/>
    <col min="13324" max="13324" width="17.28515625" style="35" customWidth="1"/>
    <col min="13325" max="13325" width="21.7109375" style="35" customWidth="1"/>
    <col min="13326" max="13326" width="12" style="35" customWidth="1"/>
    <col min="13327" max="13327" width="8.5703125" style="35"/>
    <col min="13328" max="13328" width="12" style="35" customWidth="1"/>
    <col min="13329" max="13329" width="11.42578125" style="35" customWidth="1"/>
    <col min="13330" max="13331" width="12" style="35" customWidth="1"/>
    <col min="13332" max="13566" width="8.5703125" style="35"/>
    <col min="13567" max="13567" width="5.5703125" style="35" customWidth="1"/>
    <col min="13568" max="13568" width="13.28515625" style="35" bestFit="1" customWidth="1"/>
    <col min="13569" max="13569" width="17.7109375" style="35" customWidth="1"/>
    <col min="13570" max="13570" width="17.28515625" style="35" customWidth="1"/>
    <col min="13571" max="13571" width="13.7109375" style="35" customWidth="1"/>
    <col min="13572" max="13572" width="16.28515625" style="35" customWidth="1"/>
    <col min="13573" max="13573" width="12.7109375" style="35" customWidth="1"/>
    <col min="13574" max="13574" width="19.5703125" style="35" customWidth="1"/>
    <col min="13575" max="13575" width="20" style="35" customWidth="1"/>
    <col min="13576" max="13576" width="11.7109375" style="35" customWidth="1"/>
    <col min="13577" max="13577" width="10.7109375" style="35" customWidth="1"/>
    <col min="13578" max="13578" width="13.7109375" style="35" bestFit="1" customWidth="1"/>
    <col min="13579" max="13579" width="13.5703125" style="35" customWidth="1"/>
    <col min="13580" max="13580" width="17.28515625" style="35" customWidth="1"/>
    <col min="13581" max="13581" width="21.7109375" style="35" customWidth="1"/>
    <col min="13582" max="13582" width="12" style="35" customWidth="1"/>
    <col min="13583" max="13583" width="8.5703125" style="35"/>
    <col min="13584" max="13584" width="12" style="35" customWidth="1"/>
    <col min="13585" max="13585" width="11.42578125" style="35" customWidth="1"/>
    <col min="13586" max="13587" width="12" style="35" customWidth="1"/>
    <col min="13588" max="13822" width="8.5703125" style="35"/>
    <col min="13823" max="13823" width="5.5703125" style="35" customWidth="1"/>
    <col min="13824" max="13824" width="13.28515625" style="35" bestFit="1" customWidth="1"/>
    <col min="13825" max="13825" width="17.7109375" style="35" customWidth="1"/>
    <col min="13826" max="13826" width="17.28515625" style="35" customWidth="1"/>
    <col min="13827" max="13827" width="13.7109375" style="35" customWidth="1"/>
    <col min="13828" max="13828" width="16.28515625" style="35" customWidth="1"/>
    <col min="13829" max="13829" width="12.7109375" style="35" customWidth="1"/>
    <col min="13830" max="13830" width="19.5703125" style="35" customWidth="1"/>
    <col min="13831" max="13831" width="20" style="35" customWidth="1"/>
    <col min="13832" max="13832" width="11.7109375" style="35" customWidth="1"/>
    <col min="13833" max="13833" width="10.7109375" style="35" customWidth="1"/>
    <col min="13834" max="13834" width="13.7109375" style="35" bestFit="1" customWidth="1"/>
    <col min="13835" max="13835" width="13.5703125" style="35" customWidth="1"/>
    <col min="13836" max="13836" width="17.28515625" style="35" customWidth="1"/>
    <col min="13837" max="13837" width="21.7109375" style="35" customWidth="1"/>
    <col min="13838" max="13838" width="12" style="35" customWidth="1"/>
    <col min="13839" max="13839" width="8.5703125" style="35"/>
    <col min="13840" max="13840" width="12" style="35" customWidth="1"/>
    <col min="13841" max="13841" width="11.42578125" style="35" customWidth="1"/>
    <col min="13842" max="13843" width="12" style="35" customWidth="1"/>
    <col min="13844" max="14078" width="8.5703125" style="35"/>
    <col min="14079" max="14079" width="5.5703125" style="35" customWidth="1"/>
    <col min="14080" max="14080" width="13.28515625" style="35" bestFit="1" customWidth="1"/>
    <col min="14081" max="14081" width="17.7109375" style="35" customWidth="1"/>
    <col min="14082" max="14082" width="17.28515625" style="35" customWidth="1"/>
    <col min="14083" max="14083" width="13.7109375" style="35" customWidth="1"/>
    <col min="14084" max="14084" width="16.28515625" style="35" customWidth="1"/>
    <col min="14085" max="14085" width="12.7109375" style="35" customWidth="1"/>
    <col min="14086" max="14086" width="19.5703125" style="35" customWidth="1"/>
    <col min="14087" max="14087" width="20" style="35" customWidth="1"/>
    <col min="14088" max="14088" width="11.7109375" style="35" customWidth="1"/>
    <col min="14089" max="14089" width="10.7109375" style="35" customWidth="1"/>
    <col min="14090" max="14090" width="13.7109375" style="35" bestFit="1" customWidth="1"/>
    <col min="14091" max="14091" width="13.5703125" style="35" customWidth="1"/>
    <col min="14092" max="14092" width="17.28515625" style="35" customWidth="1"/>
    <col min="14093" max="14093" width="21.7109375" style="35" customWidth="1"/>
    <col min="14094" max="14094" width="12" style="35" customWidth="1"/>
    <col min="14095" max="14095" width="8.5703125" style="35"/>
    <col min="14096" max="14096" width="12" style="35" customWidth="1"/>
    <col min="14097" max="14097" width="11.42578125" style="35" customWidth="1"/>
    <col min="14098" max="14099" width="12" style="35" customWidth="1"/>
    <col min="14100" max="14334" width="8.5703125" style="35"/>
    <col min="14335" max="14335" width="5.5703125" style="35" customWidth="1"/>
    <col min="14336" max="14336" width="13.28515625" style="35" bestFit="1" customWidth="1"/>
    <col min="14337" max="14337" width="17.7109375" style="35" customWidth="1"/>
    <col min="14338" max="14338" width="17.28515625" style="35" customWidth="1"/>
    <col min="14339" max="14339" width="13.7109375" style="35" customWidth="1"/>
    <col min="14340" max="14340" width="16.28515625" style="35" customWidth="1"/>
    <col min="14341" max="14341" width="12.7109375" style="35" customWidth="1"/>
    <col min="14342" max="14342" width="19.5703125" style="35" customWidth="1"/>
    <col min="14343" max="14343" width="20" style="35" customWidth="1"/>
    <col min="14344" max="14344" width="11.7109375" style="35" customWidth="1"/>
    <col min="14345" max="14345" width="10.7109375" style="35" customWidth="1"/>
    <col min="14346" max="14346" width="13.7109375" style="35" bestFit="1" customWidth="1"/>
    <col min="14347" max="14347" width="13.5703125" style="35" customWidth="1"/>
    <col min="14348" max="14348" width="17.28515625" style="35" customWidth="1"/>
    <col min="14349" max="14349" width="21.7109375" style="35" customWidth="1"/>
    <col min="14350" max="14350" width="12" style="35" customWidth="1"/>
    <col min="14351" max="14351" width="8.5703125" style="35"/>
    <col min="14352" max="14352" width="12" style="35" customWidth="1"/>
    <col min="14353" max="14353" width="11.42578125" style="35" customWidth="1"/>
    <col min="14354" max="14355" width="12" style="35" customWidth="1"/>
    <col min="14356" max="14590" width="8.5703125" style="35"/>
    <col min="14591" max="14591" width="5.5703125" style="35" customWidth="1"/>
    <col min="14592" max="14592" width="13.28515625" style="35" bestFit="1" customWidth="1"/>
    <col min="14593" max="14593" width="17.7109375" style="35" customWidth="1"/>
    <col min="14594" max="14594" width="17.28515625" style="35" customWidth="1"/>
    <col min="14595" max="14595" width="13.7109375" style="35" customWidth="1"/>
    <col min="14596" max="14596" width="16.28515625" style="35" customWidth="1"/>
    <col min="14597" max="14597" width="12.7109375" style="35" customWidth="1"/>
    <col min="14598" max="14598" width="19.5703125" style="35" customWidth="1"/>
    <col min="14599" max="14599" width="20" style="35" customWidth="1"/>
    <col min="14600" max="14600" width="11.7109375" style="35" customWidth="1"/>
    <col min="14601" max="14601" width="10.7109375" style="35" customWidth="1"/>
    <col min="14602" max="14602" width="13.7109375" style="35" bestFit="1" customWidth="1"/>
    <col min="14603" max="14603" width="13.5703125" style="35" customWidth="1"/>
    <col min="14604" max="14604" width="17.28515625" style="35" customWidth="1"/>
    <col min="14605" max="14605" width="21.7109375" style="35" customWidth="1"/>
    <col min="14606" max="14606" width="12" style="35" customWidth="1"/>
    <col min="14607" max="14607" width="8.5703125" style="35"/>
    <col min="14608" max="14608" width="12" style="35" customWidth="1"/>
    <col min="14609" max="14609" width="11.42578125" style="35" customWidth="1"/>
    <col min="14610" max="14611" width="12" style="35" customWidth="1"/>
    <col min="14612" max="14846" width="8.5703125" style="35"/>
    <col min="14847" max="14847" width="5.5703125" style="35" customWidth="1"/>
    <col min="14848" max="14848" width="13.28515625" style="35" bestFit="1" customWidth="1"/>
    <col min="14849" max="14849" width="17.7109375" style="35" customWidth="1"/>
    <col min="14850" max="14850" width="17.28515625" style="35" customWidth="1"/>
    <col min="14851" max="14851" width="13.7109375" style="35" customWidth="1"/>
    <col min="14852" max="14852" width="16.28515625" style="35" customWidth="1"/>
    <col min="14853" max="14853" width="12.7109375" style="35" customWidth="1"/>
    <col min="14854" max="14854" width="19.5703125" style="35" customWidth="1"/>
    <col min="14855" max="14855" width="20" style="35" customWidth="1"/>
    <col min="14856" max="14856" width="11.7109375" style="35" customWidth="1"/>
    <col min="14857" max="14857" width="10.7109375" style="35" customWidth="1"/>
    <col min="14858" max="14858" width="13.7109375" style="35" bestFit="1" customWidth="1"/>
    <col min="14859" max="14859" width="13.5703125" style="35" customWidth="1"/>
    <col min="14860" max="14860" width="17.28515625" style="35" customWidth="1"/>
    <col min="14861" max="14861" width="21.7109375" style="35" customWidth="1"/>
    <col min="14862" max="14862" width="12" style="35" customWidth="1"/>
    <col min="14863" max="14863" width="8.5703125" style="35"/>
    <col min="14864" max="14864" width="12" style="35" customWidth="1"/>
    <col min="14865" max="14865" width="11.42578125" style="35" customWidth="1"/>
    <col min="14866" max="14867" width="12" style="35" customWidth="1"/>
    <col min="14868" max="15102" width="8.5703125" style="35"/>
    <col min="15103" max="15103" width="5.5703125" style="35" customWidth="1"/>
    <col min="15104" max="15104" width="13.28515625" style="35" bestFit="1" customWidth="1"/>
    <col min="15105" max="15105" width="17.7109375" style="35" customWidth="1"/>
    <col min="15106" max="15106" width="17.28515625" style="35" customWidth="1"/>
    <col min="15107" max="15107" width="13.7109375" style="35" customWidth="1"/>
    <col min="15108" max="15108" width="16.28515625" style="35" customWidth="1"/>
    <col min="15109" max="15109" width="12.7109375" style="35" customWidth="1"/>
    <col min="15110" max="15110" width="19.5703125" style="35" customWidth="1"/>
    <col min="15111" max="15111" width="20" style="35" customWidth="1"/>
    <col min="15112" max="15112" width="11.7109375" style="35" customWidth="1"/>
    <col min="15113" max="15113" width="10.7109375" style="35" customWidth="1"/>
    <col min="15114" max="15114" width="13.7109375" style="35" bestFit="1" customWidth="1"/>
    <col min="15115" max="15115" width="13.5703125" style="35" customWidth="1"/>
    <col min="15116" max="15116" width="17.28515625" style="35" customWidth="1"/>
    <col min="15117" max="15117" width="21.7109375" style="35" customWidth="1"/>
    <col min="15118" max="15118" width="12" style="35" customWidth="1"/>
    <col min="15119" max="15119" width="8.5703125" style="35"/>
    <col min="15120" max="15120" width="12" style="35" customWidth="1"/>
    <col min="15121" max="15121" width="11.42578125" style="35" customWidth="1"/>
    <col min="15122" max="15123" width="12" style="35" customWidth="1"/>
    <col min="15124" max="15358" width="8.5703125" style="35"/>
    <col min="15359" max="15359" width="5.5703125" style="35" customWidth="1"/>
    <col min="15360" max="15360" width="13.28515625" style="35" bestFit="1" customWidth="1"/>
    <col min="15361" max="15361" width="17.7109375" style="35" customWidth="1"/>
    <col min="15362" max="15362" width="17.28515625" style="35" customWidth="1"/>
    <col min="15363" max="15363" width="13.7109375" style="35" customWidth="1"/>
    <col min="15364" max="15364" width="16.28515625" style="35" customWidth="1"/>
    <col min="15365" max="15365" width="12.7109375" style="35" customWidth="1"/>
    <col min="15366" max="15366" width="19.5703125" style="35" customWidth="1"/>
    <col min="15367" max="15367" width="20" style="35" customWidth="1"/>
    <col min="15368" max="15368" width="11.7109375" style="35" customWidth="1"/>
    <col min="15369" max="15369" width="10.7109375" style="35" customWidth="1"/>
    <col min="15370" max="15370" width="13.7109375" style="35" bestFit="1" customWidth="1"/>
    <col min="15371" max="15371" width="13.5703125" style="35" customWidth="1"/>
    <col min="15372" max="15372" width="17.28515625" style="35" customWidth="1"/>
    <col min="15373" max="15373" width="21.7109375" style="35" customWidth="1"/>
    <col min="15374" max="15374" width="12" style="35" customWidth="1"/>
    <col min="15375" max="15375" width="8.5703125" style="35"/>
    <col min="15376" max="15376" width="12" style="35" customWidth="1"/>
    <col min="15377" max="15377" width="11.42578125" style="35" customWidth="1"/>
    <col min="15378" max="15379" width="12" style="35" customWidth="1"/>
    <col min="15380" max="15614" width="8.5703125" style="35"/>
    <col min="15615" max="15615" width="5.5703125" style="35" customWidth="1"/>
    <col min="15616" max="15616" width="13.28515625" style="35" bestFit="1" customWidth="1"/>
    <col min="15617" max="15617" width="17.7109375" style="35" customWidth="1"/>
    <col min="15618" max="15618" width="17.28515625" style="35" customWidth="1"/>
    <col min="15619" max="15619" width="13.7109375" style="35" customWidth="1"/>
    <col min="15620" max="15620" width="16.28515625" style="35" customWidth="1"/>
    <col min="15621" max="15621" width="12.7109375" style="35" customWidth="1"/>
    <col min="15622" max="15622" width="19.5703125" style="35" customWidth="1"/>
    <col min="15623" max="15623" width="20" style="35" customWidth="1"/>
    <col min="15624" max="15624" width="11.7109375" style="35" customWidth="1"/>
    <col min="15625" max="15625" width="10.7109375" style="35" customWidth="1"/>
    <col min="15626" max="15626" width="13.7109375" style="35" bestFit="1" customWidth="1"/>
    <col min="15627" max="15627" width="13.5703125" style="35" customWidth="1"/>
    <col min="15628" max="15628" width="17.28515625" style="35" customWidth="1"/>
    <col min="15629" max="15629" width="21.7109375" style="35" customWidth="1"/>
    <col min="15630" max="15630" width="12" style="35" customWidth="1"/>
    <col min="15631" max="15631" width="8.5703125" style="35"/>
    <col min="15632" max="15632" width="12" style="35" customWidth="1"/>
    <col min="15633" max="15633" width="11.42578125" style="35" customWidth="1"/>
    <col min="15634" max="15635" width="12" style="35" customWidth="1"/>
    <col min="15636" max="15870" width="8.5703125" style="35"/>
    <col min="15871" max="15871" width="5.5703125" style="35" customWidth="1"/>
    <col min="15872" max="15872" width="13.28515625" style="35" bestFit="1" customWidth="1"/>
    <col min="15873" max="15873" width="17.7109375" style="35" customWidth="1"/>
    <col min="15874" max="15874" width="17.28515625" style="35" customWidth="1"/>
    <col min="15875" max="15875" width="13.7109375" style="35" customWidth="1"/>
    <col min="15876" max="15876" width="16.28515625" style="35" customWidth="1"/>
    <col min="15877" max="15877" width="12.7109375" style="35" customWidth="1"/>
    <col min="15878" max="15878" width="19.5703125" style="35" customWidth="1"/>
    <col min="15879" max="15879" width="20" style="35" customWidth="1"/>
    <col min="15880" max="15880" width="11.7109375" style="35" customWidth="1"/>
    <col min="15881" max="15881" width="10.7109375" style="35" customWidth="1"/>
    <col min="15882" max="15882" width="13.7109375" style="35" bestFit="1" customWidth="1"/>
    <col min="15883" max="15883" width="13.5703125" style="35" customWidth="1"/>
    <col min="15884" max="15884" width="17.28515625" style="35" customWidth="1"/>
    <col min="15885" max="15885" width="21.7109375" style="35" customWidth="1"/>
    <col min="15886" max="15886" width="12" style="35" customWidth="1"/>
    <col min="15887" max="15887" width="8.5703125" style="35"/>
    <col min="15888" max="15888" width="12" style="35" customWidth="1"/>
    <col min="15889" max="15889" width="11.42578125" style="35" customWidth="1"/>
    <col min="15890" max="15891" width="12" style="35" customWidth="1"/>
    <col min="15892" max="16126" width="8.5703125" style="35"/>
    <col min="16127" max="16127" width="5.5703125" style="35" customWidth="1"/>
    <col min="16128" max="16128" width="13.28515625" style="35" bestFit="1" customWidth="1"/>
    <col min="16129" max="16129" width="17.7109375" style="35" customWidth="1"/>
    <col min="16130" max="16130" width="17.28515625" style="35" customWidth="1"/>
    <col min="16131" max="16131" width="13.7109375" style="35" customWidth="1"/>
    <col min="16132" max="16132" width="16.28515625" style="35" customWidth="1"/>
    <col min="16133" max="16133" width="12.7109375" style="35" customWidth="1"/>
    <col min="16134" max="16134" width="19.5703125" style="35" customWidth="1"/>
    <col min="16135" max="16135" width="20" style="35" customWidth="1"/>
    <col min="16136" max="16136" width="11.7109375" style="35" customWidth="1"/>
    <col min="16137" max="16137" width="10.7109375" style="35" customWidth="1"/>
    <col min="16138" max="16138" width="13.7109375" style="35" bestFit="1" customWidth="1"/>
    <col min="16139" max="16139" width="13.5703125" style="35" customWidth="1"/>
    <col min="16140" max="16140" width="17.28515625" style="35" customWidth="1"/>
    <col min="16141" max="16141" width="21.7109375" style="35" customWidth="1"/>
    <col min="16142" max="16142" width="12" style="35" customWidth="1"/>
    <col min="16143" max="16143" width="8.5703125" style="35"/>
    <col min="16144" max="16144" width="12" style="35" customWidth="1"/>
    <col min="16145" max="16145" width="11.42578125" style="35" customWidth="1"/>
    <col min="16146" max="16147" width="12" style="35" customWidth="1"/>
    <col min="16148" max="16384" width="8.5703125" style="35"/>
  </cols>
  <sheetData>
    <row r="1" spans="1:17" ht="14.25" customHeight="1" x14ac:dyDescent="0.3">
      <c r="A1" s="561" t="s">
        <v>0</v>
      </c>
      <c r="B1" s="562"/>
      <c r="C1" s="562"/>
      <c r="D1" s="76"/>
      <c r="E1" s="77"/>
      <c r="F1" s="78"/>
      <c r="I1" s="502" t="s">
        <v>1</v>
      </c>
      <c r="J1" s="503"/>
      <c r="K1" s="503"/>
      <c r="L1" s="504"/>
      <c r="M1" s="40"/>
    </row>
    <row r="2" spans="1:17" ht="12.75" customHeight="1" x14ac:dyDescent="0.3">
      <c r="A2" s="563" t="s">
        <v>2</v>
      </c>
      <c r="B2" s="564"/>
      <c r="C2" s="564"/>
      <c r="D2" s="79"/>
      <c r="E2" s="80"/>
      <c r="F2" s="81"/>
      <c r="H2" s="43"/>
      <c r="I2" s="507"/>
      <c r="J2" s="508"/>
      <c r="K2" s="508"/>
      <c r="L2" s="509"/>
    </row>
    <row r="3" spans="1:17" ht="19.5" customHeight="1" thickBot="1" x14ac:dyDescent="0.35">
      <c r="A3" s="565" t="s">
        <v>3</v>
      </c>
      <c r="B3" s="566" t="s">
        <v>4</v>
      </c>
      <c r="C3" s="566" t="s">
        <v>4</v>
      </c>
      <c r="D3" s="82"/>
      <c r="E3" s="83"/>
      <c r="F3" s="84"/>
      <c r="I3" s="510"/>
      <c r="J3" s="511"/>
      <c r="K3" s="511"/>
      <c r="L3" s="512"/>
    </row>
    <row r="4" spans="1:17" ht="16.5" customHeight="1" x14ac:dyDescent="0.3">
      <c r="A4" s="47"/>
      <c r="B4" s="47"/>
      <c r="C4" s="47"/>
      <c r="D4" s="47"/>
      <c r="E4" s="47"/>
      <c r="F4" s="47"/>
      <c r="G4" s="47"/>
      <c r="H4" s="47"/>
      <c r="I4" s="47"/>
      <c r="J4" s="47"/>
      <c r="K4" s="49"/>
      <c r="L4" s="49"/>
      <c r="M4" s="49"/>
    </row>
    <row r="5" spans="1:17" ht="19.5" customHeight="1" x14ac:dyDescent="0.3">
      <c r="A5" s="567" t="s">
        <v>201</v>
      </c>
      <c r="B5" s="568"/>
      <c r="C5" s="568"/>
      <c r="D5" s="568"/>
      <c r="E5" s="568"/>
      <c r="F5" s="568"/>
      <c r="G5" s="568"/>
      <c r="H5" s="568"/>
      <c r="I5" s="568"/>
      <c r="J5" s="568"/>
      <c r="K5" s="568"/>
      <c r="L5" s="568"/>
      <c r="M5" s="568"/>
    </row>
    <row r="6" spans="1:17" ht="112.5" x14ac:dyDescent="0.3">
      <c r="A6" s="515" t="s">
        <v>5</v>
      </c>
      <c r="B6" s="50" t="s">
        <v>6</v>
      </c>
      <c r="C6" s="50" t="s">
        <v>195</v>
      </c>
      <c r="D6" s="405" t="s">
        <v>159</v>
      </c>
      <c r="E6" s="55"/>
      <c r="F6" s="50"/>
      <c r="G6" s="50" t="s">
        <v>25</v>
      </c>
      <c r="H6" s="50" t="s">
        <v>170</v>
      </c>
      <c r="I6" s="343" t="s">
        <v>26</v>
      </c>
      <c r="J6" s="86" t="s">
        <v>107</v>
      </c>
      <c r="K6" s="86" t="s">
        <v>160</v>
      </c>
      <c r="L6" s="86" t="s">
        <v>161</v>
      </c>
      <c r="M6" s="87" t="s">
        <v>36</v>
      </c>
    </row>
    <row r="7" spans="1:17" s="222" customFormat="1" ht="25.5" customHeight="1" x14ac:dyDescent="0.25">
      <c r="A7" s="515"/>
      <c r="B7" s="52" t="s">
        <v>7</v>
      </c>
      <c r="C7" s="53">
        <v>63807.87</v>
      </c>
      <c r="D7" s="345">
        <f>49.08*13</f>
        <v>638.04</v>
      </c>
      <c r="E7" s="346"/>
      <c r="F7" s="346"/>
      <c r="G7" s="56">
        <f>+C7+D7</f>
        <v>64445.91</v>
      </c>
      <c r="H7" s="57">
        <f>G7*38.38%</f>
        <v>24734.340258000004</v>
      </c>
      <c r="I7" s="347">
        <f>+ROUND(+G7+H7,2)</f>
        <v>89180.25</v>
      </c>
      <c r="J7" s="230"/>
      <c r="K7" s="230"/>
      <c r="L7" s="230"/>
      <c r="M7" s="231">
        <f>+ROUND(+(J7+K7+L7)*I7,2)</f>
        <v>0</v>
      </c>
    </row>
    <row r="8" spans="1:17" s="222" customFormat="1" ht="25.5" customHeight="1" x14ac:dyDescent="0.25">
      <c r="A8" s="515"/>
      <c r="B8" s="52" t="s">
        <v>8</v>
      </c>
      <c r="C8" s="53">
        <v>50005.77</v>
      </c>
      <c r="D8" s="406">
        <f>38.47*13</f>
        <v>500.11</v>
      </c>
      <c r="E8" s="346"/>
      <c r="F8" s="346"/>
      <c r="G8" s="56">
        <f>+C8+D8</f>
        <v>50505.88</v>
      </c>
      <c r="H8" s="57">
        <f>G8*38.38%</f>
        <v>19384.156744</v>
      </c>
      <c r="I8" s="347">
        <f>+ROUND(+G8+H8,2)</f>
        <v>69890.039999999994</v>
      </c>
      <c r="J8" s="230"/>
      <c r="K8" s="230"/>
      <c r="L8" s="230"/>
      <c r="M8" s="231">
        <f>+ROUND(+(J8+K8+L8)*I8,2)</f>
        <v>0</v>
      </c>
      <c r="N8" s="232"/>
      <c r="P8" s="224"/>
    </row>
    <row r="9" spans="1:17" ht="6.75" customHeight="1" x14ac:dyDescent="0.3">
      <c r="A9" s="62"/>
      <c r="B9" s="62"/>
      <c r="C9" s="64"/>
      <c r="D9" s="64"/>
      <c r="E9" s="64"/>
      <c r="F9" s="64"/>
      <c r="G9" s="64"/>
      <c r="H9" s="64"/>
      <c r="I9" s="64"/>
      <c r="J9" s="62"/>
      <c r="K9" s="62"/>
      <c r="L9" s="62"/>
      <c r="M9" s="62"/>
      <c r="N9" s="90"/>
      <c r="P9" s="43"/>
    </row>
    <row r="10" spans="1:17" ht="97.5" customHeight="1" x14ac:dyDescent="0.3">
      <c r="A10" s="414"/>
      <c r="C10" s="50" t="s">
        <v>273</v>
      </c>
      <c r="D10" s="50" t="s">
        <v>159</v>
      </c>
      <c r="E10" s="55"/>
      <c r="F10" s="50"/>
      <c r="G10" s="50" t="s">
        <v>32</v>
      </c>
      <c r="H10" s="50" t="s">
        <v>170</v>
      </c>
      <c r="I10" s="343" t="s">
        <v>26</v>
      </c>
      <c r="J10" s="86" t="s">
        <v>107</v>
      </c>
      <c r="K10" s="86" t="s">
        <v>160</v>
      </c>
      <c r="L10" s="86" t="s">
        <v>161</v>
      </c>
      <c r="M10" s="87" t="s">
        <v>36</v>
      </c>
      <c r="O10" s="90"/>
      <c r="P10" s="43"/>
      <c r="Q10" s="43"/>
    </row>
    <row r="11" spans="1:17" ht="20.2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230"/>
      <c r="K11" s="230"/>
      <c r="L11" s="230"/>
      <c r="M11" s="231">
        <f t="shared" ref="M11:M16" si="2">+ROUND(+(J11+K11+L11)*I11,2)</f>
        <v>0</v>
      </c>
      <c r="O11" s="90"/>
      <c r="P11" s="43"/>
      <c r="Q11" s="43"/>
    </row>
    <row r="12" spans="1:17" ht="20.25" customHeight="1" x14ac:dyDescent="0.3">
      <c r="A12" s="524"/>
      <c r="B12" s="408" t="s">
        <v>262</v>
      </c>
      <c r="C12" s="53">
        <f>38588.32/12*13</f>
        <v>41804.013333333329</v>
      </c>
      <c r="D12" s="223">
        <f>32.16*13</f>
        <v>418.07999999999993</v>
      </c>
      <c r="E12" s="55"/>
      <c r="F12" s="66"/>
      <c r="G12" s="344">
        <f t="shared" si="0"/>
        <v>42222.093333333331</v>
      </c>
      <c r="H12" s="57">
        <f t="shared" ref="H12:H16" si="3">G12*38.38%</f>
        <v>16204.839421333334</v>
      </c>
      <c r="I12" s="347">
        <f t="shared" si="1"/>
        <v>58426.93</v>
      </c>
      <c r="J12" s="230"/>
      <c r="K12" s="230"/>
      <c r="L12" s="230"/>
      <c r="M12" s="231">
        <f t="shared" si="2"/>
        <v>0</v>
      </c>
      <c r="O12" s="90"/>
      <c r="P12" s="43"/>
      <c r="Q12" s="43"/>
    </row>
    <row r="13" spans="1:17" ht="20.25" customHeight="1" x14ac:dyDescent="0.3">
      <c r="A13" s="524"/>
      <c r="B13" s="408" t="s">
        <v>263</v>
      </c>
      <c r="C13" s="53">
        <f>36217.8/12*13</f>
        <v>39235.950000000004</v>
      </c>
      <c r="D13" s="223">
        <f>30.18*13</f>
        <v>392.34</v>
      </c>
      <c r="E13" s="55"/>
      <c r="F13" s="66"/>
      <c r="G13" s="344">
        <f t="shared" si="0"/>
        <v>39628.29</v>
      </c>
      <c r="H13" s="57">
        <f t="shared" si="3"/>
        <v>15209.337702000001</v>
      </c>
      <c r="I13" s="347">
        <f t="shared" si="1"/>
        <v>54837.63</v>
      </c>
      <c r="J13" s="230"/>
      <c r="K13" s="230"/>
      <c r="L13" s="230"/>
      <c r="M13" s="231">
        <f t="shared" si="2"/>
        <v>0</v>
      </c>
      <c r="O13" s="90"/>
      <c r="P13" s="43"/>
      <c r="Q13" s="43"/>
    </row>
    <row r="14" spans="1:17" ht="20.25" customHeight="1" x14ac:dyDescent="0.3">
      <c r="A14" s="524"/>
      <c r="B14" s="408" t="s">
        <v>264</v>
      </c>
      <c r="C14" s="53">
        <f>27626.32/12*13</f>
        <v>29928.513333333332</v>
      </c>
      <c r="D14" s="223">
        <f>23.02*13</f>
        <v>299.26</v>
      </c>
      <c r="E14" s="55"/>
      <c r="F14" s="66"/>
      <c r="G14" s="344">
        <f t="shared" si="0"/>
        <v>30227.773333333331</v>
      </c>
      <c r="H14" s="57">
        <f t="shared" si="3"/>
        <v>11601.419405333334</v>
      </c>
      <c r="I14" s="347">
        <f t="shared" si="1"/>
        <v>41829.19</v>
      </c>
      <c r="J14" s="230"/>
      <c r="K14" s="230"/>
      <c r="L14" s="230"/>
      <c r="M14" s="231">
        <f t="shared" si="2"/>
        <v>0</v>
      </c>
      <c r="O14" s="90"/>
      <c r="P14" s="43"/>
      <c r="Q14" s="43"/>
    </row>
    <row r="15" spans="1:17" ht="20.25" customHeight="1" x14ac:dyDescent="0.3">
      <c r="A15" s="524"/>
      <c r="B15" s="408" t="s">
        <v>265</v>
      </c>
      <c r="C15" s="53">
        <f>48525.22/12*13</f>
        <v>52568.988333333335</v>
      </c>
      <c r="D15" s="223">
        <f>40.44*13</f>
        <v>525.72</v>
      </c>
      <c r="E15" s="55"/>
      <c r="F15" s="66"/>
      <c r="G15" s="344">
        <f t="shared" si="0"/>
        <v>53094.708333333336</v>
      </c>
      <c r="H15" s="57">
        <f t="shared" si="3"/>
        <v>20377.749058333335</v>
      </c>
      <c r="I15" s="347">
        <f t="shared" si="1"/>
        <v>73472.460000000006</v>
      </c>
      <c r="J15" s="230"/>
      <c r="K15" s="230"/>
      <c r="L15" s="230"/>
      <c r="M15" s="231">
        <f t="shared" si="2"/>
        <v>0</v>
      </c>
      <c r="O15" s="90"/>
      <c r="P15" s="43"/>
      <c r="Q15" s="43"/>
    </row>
    <row r="16" spans="1:17" ht="20.25" customHeight="1" x14ac:dyDescent="0.3">
      <c r="A16" s="524"/>
      <c r="B16" s="408" t="s">
        <v>266</v>
      </c>
      <c r="C16" s="53">
        <f>42105.94/12*13</f>
        <v>45614.768333333333</v>
      </c>
      <c r="D16" s="223">
        <f>35.09*13</f>
        <v>456.17000000000007</v>
      </c>
      <c r="E16" s="55"/>
      <c r="F16" s="66"/>
      <c r="G16" s="344">
        <f t="shared" si="0"/>
        <v>46070.938333333332</v>
      </c>
      <c r="H16" s="57">
        <f t="shared" si="3"/>
        <v>17682.026132333332</v>
      </c>
      <c r="I16" s="347">
        <f t="shared" si="1"/>
        <v>63752.959999999999</v>
      </c>
      <c r="J16" s="230">
        <v>1</v>
      </c>
      <c r="K16" s="230"/>
      <c r="L16" s="230"/>
      <c r="M16" s="231">
        <f t="shared" si="2"/>
        <v>63752.959999999999</v>
      </c>
      <c r="O16" s="90"/>
      <c r="P16" s="43"/>
      <c r="Q16" s="43"/>
    </row>
    <row r="17" spans="1:17" ht="6.75" customHeight="1" x14ac:dyDescent="0.3">
      <c r="A17" s="62"/>
      <c r="B17" s="62"/>
      <c r="C17" s="64"/>
      <c r="D17" s="64"/>
      <c r="E17" s="64"/>
      <c r="F17" s="64"/>
      <c r="G17" s="64"/>
      <c r="H17" s="64"/>
      <c r="I17" s="64"/>
      <c r="J17" s="62"/>
      <c r="K17" s="62"/>
      <c r="L17" s="62"/>
      <c r="M17" s="62"/>
      <c r="N17" s="90"/>
      <c r="P17" s="43"/>
    </row>
    <row r="18" spans="1:17" ht="93" customHeight="1" x14ac:dyDescent="0.3">
      <c r="A18" s="515" t="s">
        <v>9</v>
      </c>
      <c r="B18" s="65"/>
      <c r="C18" s="50" t="s">
        <v>133</v>
      </c>
      <c r="D18" s="50" t="s">
        <v>159</v>
      </c>
      <c r="E18" s="50" t="s">
        <v>27</v>
      </c>
      <c r="F18" s="50" t="s">
        <v>28</v>
      </c>
      <c r="G18" s="50" t="s">
        <v>10</v>
      </c>
      <c r="H18" s="50" t="s">
        <v>29</v>
      </c>
      <c r="I18" s="343" t="s">
        <v>26</v>
      </c>
      <c r="J18" s="86" t="s">
        <v>67</v>
      </c>
      <c r="K18" s="86" t="s">
        <v>69</v>
      </c>
      <c r="L18" s="86"/>
      <c r="M18" s="87" t="s">
        <v>36</v>
      </c>
      <c r="O18" s="90"/>
      <c r="P18" s="43"/>
      <c r="Q18" s="43"/>
    </row>
    <row r="19" spans="1:17" s="222" customFormat="1" ht="25.5" customHeight="1" x14ac:dyDescent="0.25">
      <c r="A19" s="515"/>
      <c r="B19" s="50" t="s">
        <v>70</v>
      </c>
      <c r="C19" s="348">
        <f>34634.49/12*13</f>
        <v>37520.697500000002</v>
      </c>
      <c r="D19" s="348">
        <f>28.86*13</f>
        <v>375.18</v>
      </c>
      <c r="E19" s="348"/>
      <c r="F19" s="348"/>
      <c r="G19" s="348">
        <f>+C19+D19+E19+F19</f>
        <v>37895.877500000002</v>
      </c>
      <c r="H19" s="348">
        <f>+(C19+D19+E19)*38.38%+(F19*32.7%)</f>
        <v>14544.437784500002</v>
      </c>
      <c r="I19" s="347" t="str">
        <f>+IF(E19&lt;&gt;0,+ROUND(+G19+H19,2),"0")</f>
        <v>0</v>
      </c>
      <c r="J19" s="230"/>
      <c r="K19" s="230"/>
      <c r="L19" s="220"/>
      <c r="M19" s="231">
        <f>+ROUND(+(J19+K19)*I19,2)</f>
        <v>0</v>
      </c>
      <c r="O19" s="232"/>
      <c r="P19" s="224"/>
      <c r="Q19" s="224"/>
    </row>
    <row r="20" spans="1:17" ht="6.75" customHeight="1" x14ac:dyDescent="0.3">
      <c r="A20" s="515"/>
      <c r="B20" s="63"/>
      <c r="C20" s="64"/>
      <c r="D20" s="64"/>
      <c r="E20" s="64"/>
      <c r="F20" s="64"/>
      <c r="G20" s="64"/>
      <c r="H20" s="64"/>
      <c r="I20" s="64"/>
      <c r="J20" s="64"/>
      <c r="K20" s="64"/>
      <c r="L20" s="64"/>
      <c r="M20" s="64"/>
      <c r="O20" s="90"/>
      <c r="P20" s="43"/>
      <c r="Q20" s="43"/>
    </row>
    <row r="21" spans="1:17" ht="99" customHeight="1" x14ac:dyDescent="0.3">
      <c r="A21" s="515"/>
      <c r="B21" s="65"/>
      <c r="C21" s="50" t="s">
        <v>133</v>
      </c>
      <c r="D21" s="50" t="s">
        <v>159</v>
      </c>
      <c r="E21" s="50" t="s">
        <v>279</v>
      </c>
      <c r="F21" s="50"/>
      <c r="G21" s="50" t="s">
        <v>32</v>
      </c>
      <c r="H21" s="50" t="s">
        <v>170</v>
      </c>
      <c r="I21" s="343" t="s">
        <v>26</v>
      </c>
      <c r="J21" s="86" t="s">
        <v>67</v>
      </c>
      <c r="K21" s="86" t="s">
        <v>68</v>
      </c>
      <c r="L21" s="86"/>
      <c r="M21" s="87" t="s">
        <v>36</v>
      </c>
      <c r="N21" s="90"/>
      <c r="O21" s="43"/>
      <c r="P21" s="43"/>
    </row>
    <row r="22" spans="1:17" s="222" customFormat="1" ht="25.5" customHeight="1" x14ac:dyDescent="0.3">
      <c r="A22" s="515"/>
      <c r="B22" s="223" t="s">
        <v>11</v>
      </c>
      <c r="C22" s="53">
        <f>ROUND(25363.13/12*13,2)</f>
        <v>27476.720000000001</v>
      </c>
      <c r="D22" s="344">
        <f>21.14*13</f>
        <v>274.82</v>
      </c>
      <c r="E22" s="344"/>
      <c r="F22" s="66"/>
      <c r="G22" s="344">
        <f>+F22+D22+C22+E22</f>
        <v>27751.54</v>
      </c>
      <c r="H22" s="57">
        <f>G22*38.38%</f>
        <v>10651.041052</v>
      </c>
      <c r="I22" s="347">
        <f>+ROUND(+G22+H22,2)</f>
        <v>38402.58</v>
      </c>
      <c r="J22" s="230">
        <v>7</v>
      </c>
      <c r="K22" s="230"/>
      <c r="L22" s="230"/>
      <c r="M22" s="231">
        <f>+ROUND(+(J22+K22)*I22,2)</f>
        <v>268818.06</v>
      </c>
    </row>
    <row r="23" spans="1:17" s="222" customFormat="1" ht="25.5" customHeight="1" x14ac:dyDescent="0.3">
      <c r="A23" s="515"/>
      <c r="B23" s="223" t="s">
        <v>12</v>
      </c>
      <c r="C23" s="53">
        <f>+ROUND(20884.37/12*13,2)</f>
        <v>22624.73</v>
      </c>
      <c r="D23" s="344">
        <f>17.4*13</f>
        <v>226.2</v>
      </c>
      <c r="E23" s="344"/>
      <c r="F23" s="66"/>
      <c r="G23" s="344">
        <f>+F23+D23+C23+E23</f>
        <v>22850.93</v>
      </c>
      <c r="H23" s="57">
        <f>G23*38.38%</f>
        <v>8770.1869340000012</v>
      </c>
      <c r="I23" s="347">
        <f>+ROUND(+G23+H23,2)</f>
        <v>31621.119999999999</v>
      </c>
      <c r="J23" s="230">
        <v>10</v>
      </c>
      <c r="K23" s="230"/>
      <c r="L23" s="230"/>
      <c r="M23" s="231">
        <f>+ROUND(+(J23+K23)*I23,2)</f>
        <v>316211.20000000001</v>
      </c>
      <c r="P23" s="74"/>
    </row>
    <row r="24" spans="1:17" s="222" customFormat="1" ht="25.5" customHeight="1" x14ac:dyDescent="0.3">
      <c r="A24" s="515"/>
      <c r="B24" s="223" t="s">
        <v>13</v>
      </c>
      <c r="C24" s="53">
        <f>+ROUND(19847.64/12*13,2)</f>
        <v>21501.61</v>
      </c>
      <c r="D24" s="344">
        <f>16.54*13</f>
        <v>215.01999999999998</v>
      </c>
      <c r="E24" s="344"/>
      <c r="F24" s="66"/>
      <c r="G24" s="344">
        <f>+F24+D24+C24+E24</f>
        <v>21716.63</v>
      </c>
      <c r="H24" s="57">
        <f>G24*38.38%</f>
        <v>8334.8425940000016</v>
      </c>
      <c r="I24" s="347">
        <f>+ROUND(+G24+H24,2)</f>
        <v>30051.47</v>
      </c>
      <c r="J24" s="230">
        <v>1</v>
      </c>
      <c r="K24" s="230"/>
      <c r="L24" s="230"/>
      <c r="M24" s="231">
        <f>+ROUND(+(J24+K24)*I24,2)</f>
        <v>30051.47</v>
      </c>
    </row>
    <row r="25" spans="1:17" ht="38.25" customHeight="1" x14ac:dyDescent="0.3">
      <c r="B25" s="91"/>
      <c r="C25" s="91"/>
      <c r="D25" s="36"/>
      <c r="E25" s="36"/>
      <c r="F25" s="91"/>
      <c r="G25" s="91"/>
      <c r="H25" s="91"/>
      <c r="I25" s="296" t="s">
        <v>14</v>
      </c>
      <c r="J25" s="230">
        <f>+SUM(J7:J24)</f>
        <v>19</v>
      </c>
      <c r="K25" s="230">
        <f>+SUM(K7:K24)</f>
        <v>0</v>
      </c>
      <c r="L25" s="230">
        <f>+SUM(L7:L24)</f>
        <v>0</v>
      </c>
      <c r="M25" s="297">
        <f>+SUM(M7:M24)</f>
        <v>678833.69</v>
      </c>
    </row>
    <row r="26" spans="1:17" ht="18" customHeight="1" thickBot="1" x14ac:dyDescent="0.35">
      <c r="B26" s="91"/>
      <c r="C26" s="91"/>
      <c r="D26" s="36"/>
      <c r="E26" s="36"/>
      <c r="F26" s="91"/>
      <c r="G26" s="91"/>
      <c r="H26" s="91"/>
      <c r="I26" s="70"/>
      <c r="J26" s="93"/>
      <c r="K26" s="93"/>
      <c r="L26" s="93"/>
      <c r="M26" s="94"/>
    </row>
    <row r="27" spans="1:17" ht="15" customHeight="1" x14ac:dyDescent="0.3">
      <c r="B27" s="548" t="s">
        <v>48</v>
      </c>
      <c r="C27" s="549"/>
      <c r="D27" s="549"/>
      <c r="E27" s="549"/>
      <c r="F27" s="549"/>
      <c r="G27" s="549"/>
      <c r="H27" s="549"/>
      <c r="I27" s="549"/>
      <c r="J27" s="549"/>
      <c r="K27" s="549"/>
      <c r="L27" s="549"/>
      <c r="M27" s="550"/>
      <c r="N27" s="74"/>
      <c r="O27" s="74"/>
    </row>
    <row r="28" spans="1:17" ht="20.25" customHeight="1" x14ac:dyDescent="0.3">
      <c r="B28" s="529" t="s">
        <v>71</v>
      </c>
      <c r="C28" s="529"/>
      <c r="D28" s="529"/>
      <c r="E28" s="529"/>
      <c r="F28" s="529"/>
      <c r="G28" s="529"/>
      <c r="H28" s="529"/>
      <c r="I28" s="529"/>
      <c r="J28" s="529"/>
      <c r="K28" s="529"/>
      <c r="L28" s="529"/>
      <c r="M28" s="529"/>
      <c r="N28" s="75"/>
      <c r="O28" s="75"/>
    </row>
    <row r="29" spans="1:17" ht="20.25" customHeight="1" x14ac:dyDescent="0.3">
      <c r="B29" s="569" t="s">
        <v>72</v>
      </c>
      <c r="C29" s="569"/>
      <c r="D29" s="569"/>
      <c r="E29" s="569"/>
      <c r="F29" s="569"/>
      <c r="G29" s="569"/>
      <c r="H29" s="569"/>
      <c r="I29" s="569"/>
      <c r="J29" s="569"/>
      <c r="K29" s="569"/>
      <c r="L29" s="569"/>
      <c r="M29" s="569"/>
      <c r="N29" s="95"/>
      <c r="O29" s="95"/>
    </row>
    <row r="30" spans="1:17" ht="20.25" customHeight="1" x14ac:dyDescent="0.3">
      <c r="B30" s="570" t="s">
        <v>73</v>
      </c>
      <c r="C30" s="570"/>
      <c r="D30" s="570"/>
      <c r="E30" s="570"/>
      <c r="F30" s="570"/>
      <c r="G30" s="570"/>
      <c r="H30" s="570"/>
      <c r="I30" s="570"/>
      <c r="J30" s="570"/>
      <c r="K30" s="570"/>
      <c r="L30" s="570"/>
      <c r="M30" s="570"/>
      <c r="N30" s="96"/>
      <c r="O30" s="96"/>
    </row>
    <row r="31" spans="1:17" ht="23.25" customHeight="1" x14ac:dyDescent="0.3">
      <c r="B31" s="570" t="s">
        <v>238</v>
      </c>
      <c r="C31" s="570"/>
      <c r="D31" s="570"/>
      <c r="E31" s="570"/>
      <c r="F31" s="570"/>
      <c r="G31" s="570"/>
      <c r="H31" s="570"/>
      <c r="I31" s="570"/>
      <c r="J31" s="570"/>
      <c r="K31" s="570"/>
      <c r="L31" s="570"/>
      <c r="M31" s="570"/>
      <c r="N31" s="96"/>
      <c r="O31" s="96"/>
    </row>
    <row r="32" spans="1:17" ht="15" customHeight="1" x14ac:dyDescent="0.3">
      <c r="B32" s="298"/>
      <c r="F32" s="299"/>
      <c r="G32" s="299"/>
      <c r="H32" s="299"/>
      <c r="I32" s="299"/>
      <c r="J32" s="299"/>
      <c r="K32" s="300"/>
      <c r="L32" s="300"/>
      <c r="M32" s="300"/>
    </row>
    <row r="33" spans="8:13" x14ac:dyDescent="0.3">
      <c r="K33" s="90"/>
      <c r="L33" s="90"/>
      <c r="M33" s="90"/>
    </row>
    <row r="34" spans="8:13" x14ac:dyDescent="0.3">
      <c r="H34" s="43"/>
      <c r="K34" s="70"/>
      <c r="L34" s="70"/>
      <c r="M34" s="97"/>
    </row>
    <row r="35" spans="8:13" x14ac:dyDescent="0.3">
      <c r="K35" s="70"/>
      <c r="L35" s="70"/>
      <c r="M35" s="97"/>
    </row>
  </sheetData>
  <sheetProtection selectLockedCells="1" selectUnlockedCells="1"/>
  <mergeCells count="14">
    <mergeCell ref="B27:M27"/>
    <mergeCell ref="B28:M28"/>
    <mergeCell ref="B29:M29"/>
    <mergeCell ref="B30:M30"/>
    <mergeCell ref="B31:M31"/>
    <mergeCell ref="A6:A8"/>
    <mergeCell ref="A18:A24"/>
    <mergeCell ref="A1:C1"/>
    <mergeCell ref="A2:C2"/>
    <mergeCell ref="A3:C3"/>
    <mergeCell ref="A5:M5"/>
    <mergeCell ref="I1:L1"/>
    <mergeCell ref="I2:L3"/>
    <mergeCell ref="A11:A16"/>
  </mergeCells>
  <pageMargins left="0.45" right="0.47013888888888888" top="0.62013888888888891" bottom="0.47013888888888888" header="0.51180555555555551" footer="0.51180555555555551"/>
  <pageSetup paperSize="9" scale="52"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9A294-95AA-4F48-9BCB-E31A360A00E9}">
  <sheetPr>
    <tabColor theme="3"/>
    <pageSetUpPr fitToPage="1"/>
  </sheetPr>
  <dimension ref="A1:M28"/>
  <sheetViews>
    <sheetView showGridLines="0" topLeftCell="A19" zoomScale="70" zoomScaleNormal="70" workbookViewId="0">
      <selection activeCell="J22" sqref="J22:J24"/>
    </sheetView>
  </sheetViews>
  <sheetFormatPr defaultColWidth="8.5703125" defaultRowHeight="15.75" x14ac:dyDescent="0.25"/>
  <cols>
    <col min="1" max="1" width="5.5703125" style="4" customWidth="1"/>
    <col min="2" max="2" width="13.28515625" style="4" bestFit="1" customWidth="1"/>
    <col min="3" max="3" width="24.85546875" style="4" customWidth="1"/>
    <col min="4" max="4" width="18.7109375" style="4" customWidth="1"/>
    <col min="5" max="5" width="14.42578125" style="4" customWidth="1"/>
    <col min="6" max="6" width="17.7109375" style="4" customWidth="1"/>
    <col min="7" max="7" width="16.7109375" style="4" customWidth="1"/>
    <col min="8" max="8" width="19.5703125" style="4" customWidth="1"/>
    <col min="9" max="9" width="15.7109375" style="4" customWidth="1"/>
    <col min="10" max="10" width="14.28515625" style="4" customWidth="1"/>
    <col min="11" max="11" width="19.28515625" style="4" customWidth="1"/>
    <col min="12" max="12" width="13.7109375" style="4" bestFit="1" customWidth="1"/>
    <col min="13" max="13" width="20.42578125" style="4" customWidth="1"/>
    <col min="14" max="255" width="8.5703125" style="4"/>
    <col min="256" max="256" width="5.5703125" style="4" customWidth="1"/>
    <col min="257" max="257" width="13.28515625" style="4" bestFit="1" customWidth="1"/>
    <col min="258" max="258" width="16.28515625" style="4" customWidth="1"/>
    <col min="259" max="259" width="15.28515625" style="4" customWidth="1"/>
    <col min="260" max="260" width="14.42578125" style="4" customWidth="1"/>
    <col min="261" max="261" width="13.42578125" style="4" customWidth="1"/>
    <col min="262" max="262" width="12.7109375" style="4" customWidth="1"/>
    <col min="263" max="263" width="14" style="4" customWidth="1"/>
    <col min="264" max="264" width="15.7109375" style="4" customWidth="1"/>
    <col min="265" max="265" width="11.7109375" style="4" customWidth="1"/>
    <col min="266" max="266" width="10.7109375" style="4" customWidth="1"/>
    <col min="267" max="267" width="13.7109375" style="4" bestFit="1" customWidth="1"/>
    <col min="268" max="268" width="13.5703125" style="4" customWidth="1"/>
    <col min="269" max="269" width="17.7109375" style="4" customWidth="1"/>
    <col min="270" max="511" width="8.5703125" style="4"/>
    <col min="512" max="512" width="5.5703125" style="4" customWidth="1"/>
    <col min="513" max="513" width="13.28515625" style="4" bestFit="1" customWidth="1"/>
    <col min="514" max="514" width="16.28515625" style="4" customWidth="1"/>
    <col min="515" max="515" width="15.28515625" style="4" customWidth="1"/>
    <col min="516" max="516" width="14.42578125" style="4" customWidth="1"/>
    <col min="517" max="517" width="13.42578125" style="4" customWidth="1"/>
    <col min="518" max="518" width="12.7109375" style="4" customWidth="1"/>
    <col min="519" max="519" width="14" style="4" customWidth="1"/>
    <col min="520" max="520" width="15.7109375" style="4" customWidth="1"/>
    <col min="521" max="521" width="11.7109375" style="4" customWidth="1"/>
    <col min="522" max="522" width="10.7109375" style="4" customWidth="1"/>
    <col min="523" max="523" width="13.7109375" style="4" bestFit="1" customWidth="1"/>
    <col min="524" max="524" width="13.5703125" style="4" customWidth="1"/>
    <col min="525" max="525" width="17.7109375" style="4" customWidth="1"/>
    <col min="526" max="767" width="8.5703125" style="4"/>
    <col min="768" max="768" width="5.5703125" style="4" customWidth="1"/>
    <col min="769" max="769" width="13.28515625" style="4" bestFit="1" customWidth="1"/>
    <col min="770" max="770" width="16.28515625" style="4" customWidth="1"/>
    <col min="771" max="771" width="15.28515625" style="4" customWidth="1"/>
    <col min="772" max="772" width="14.42578125" style="4" customWidth="1"/>
    <col min="773" max="773" width="13.42578125" style="4" customWidth="1"/>
    <col min="774" max="774" width="12.7109375" style="4" customWidth="1"/>
    <col min="775" max="775" width="14" style="4" customWidth="1"/>
    <col min="776" max="776" width="15.7109375" style="4" customWidth="1"/>
    <col min="777" max="777" width="11.7109375" style="4" customWidth="1"/>
    <col min="778" max="778" width="10.7109375" style="4" customWidth="1"/>
    <col min="779" max="779" width="13.7109375" style="4" bestFit="1" customWidth="1"/>
    <col min="780" max="780" width="13.5703125" style="4" customWidth="1"/>
    <col min="781" max="781" width="17.7109375" style="4" customWidth="1"/>
    <col min="782" max="1023" width="8.5703125" style="4"/>
    <col min="1024" max="1024" width="5.5703125" style="4" customWidth="1"/>
    <col min="1025" max="1025" width="13.28515625" style="4" bestFit="1" customWidth="1"/>
    <col min="1026" max="1026" width="16.28515625" style="4" customWidth="1"/>
    <col min="1027" max="1027" width="15.28515625" style="4" customWidth="1"/>
    <col min="1028" max="1028" width="14.42578125" style="4" customWidth="1"/>
    <col min="1029" max="1029" width="13.42578125" style="4" customWidth="1"/>
    <col min="1030" max="1030" width="12.7109375" style="4" customWidth="1"/>
    <col min="1031" max="1031" width="14" style="4" customWidth="1"/>
    <col min="1032" max="1032" width="15.7109375" style="4" customWidth="1"/>
    <col min="1033" max="1033" width="11.7109375" style="4" customWidth="1"/>
    <col min="1034" max="1034" width="10.7109375" style="4" customWidth="1"/>
    <col min="1035" max="1035" width="13.7109375" style="4" bestFit="1" customWidth="1"/>
    <col min="1036" max="1036" width="13.5703125" style="4" customWidth="1"/>
    <col min="1037" max="1037" width="17.7109375" style="4" customWidth="1"/>
    <col min="1038" max="1279" width="8.5703125" style="4"/>
    <col min="1280" max="1280" width="5.5703125" style="4" customWidth="1"/>
    <col min="1281" max="1281" width="13.28515625" style="4" bestFit="1" customWidth="1"/>
    <col min="1282" max="1282" width="16.28515625" style="4" customWidth="1"/>
    <col min="1283" max="1283" width="15.28515625" style="4" customWidth="1"/>
    <col min="1284" max="1284" width="14.42578125" style="4" customWidth="1"/>
    <col min="1285" max="1285" width="13.42578125" style="4" customWidth="1"/>
    <col min="1286" max="1286" width="12.7109375" style="4" customWidth="1"/>
    <col min="1287" max="1287" width="14" style="4" customWidth="1"/>
    <col min="1288" max="1288" width="15.7109375" style="4" customWidth="1"/>
    <col min="1289" max="1289" width="11.7109375" style="4" customWidth="1"/>
    <col min="1290" max="1290" width="10.7109375" style="4" customWidth="1"/>
    <col min="1291" max="1291" width="13.7109375" style="4" bestFit="1" customWidth="1"/>
    <col min="1292" max="1292" width="13.5703125" style="4" customWidth="1"/>
    <col min="1293" max="1293" width="17.7109375" style="4" customWidth="1"/>
    <col min="1294" max="1535" width="8.5703125" style="4"/>
    <col min="1536" max="1536" width="5.5703125" style="4" customWidth="1"/>
    <col min="1537" max="1537" width="13.28515625" style="4" bestFit="1" customWidth="1"/>
    <col min="1538" max="1538" width="16.28515625" style="4" customWidth="1"/>
    <col min="1539" max="1539" width="15.28515625" style="4" customWidth="1"/>
    <col min="1540" max="1540" width="14.42578125" style="4" customWidth="1"/>
    <col min="1541" max="1541" width="13.42578125" style="4" customWidth="1"/>
    <col min="1542" max="1542" width="12.7109375" style="4" customWidth="1"/>
    <col min="1543" max="1543" width="14" style="4" customWidth="1"/>
    <col min="1544" max="1544" width="15.7109375" style="4" customWidth="1"/>
    <col min="1545" max="1545" width="11.7109375" style="4" customWidth="1"/>
    <col min="1546" max="1546" width="10.7109375" style="4" customWidth="1"/>
    <col min="1547" max="1547" width="13.7109375" style="4" bestFit="1" customWidth="1"/>
    <col min="1548" max="1548" width="13.5703125" style="4" customWidth="1"/>
    <col min="1549" max="1549" width="17.7109375" style="4" customWidth="1"/>
    <col min="1550" max="1791" width="8.5703125" style="4"/>
    <col min="1792" max="1792" width="5.5703125" style="4" customWidth="1"/>
    <col min="1793" max="1793" width="13.28515625" style="4" bestFit="1" customWidth="1"/>
    <col min="1794" max="1794" width="16.28515625" style="4" customWidth="1"/>
    <col min="1795" max="1795" width="15.28515625" style="4" customWidth="1"/>
    <col min="1796" max="1796" width="14.42578125" style="4" customWidth="1"/>
    <col min="1797" max="1797" width="13.42578125" style="4" customWidth="1"/>
    <col min="1798" max="1798" width="12.7109375" style="4" customWidth="1"/>
    <col min="1799" max="1799" width="14" style="4" customWidth="1"/>
    <col min="1800" max="1800" width="15.7109375" style="4" customWidth="1"/>
    <col min="1801" max="1801" width="11.7109375" style="4" customWidth="1"/>
    <col min="1802" max="1802" width="10.7109375" style="4" customWidth="1"/>
    <col min="1803" max="1803" width="13.7109375" style="4" bestFit="1" customWidth="1"/>
    <col min="1804" max="1804" width="13.5703125" style="4" customWidth="1"/>
    <col min="1805" max="1805" width="17.7109375" style="4" customWidth="1"/>
    <col min="1806" max="2047" width="8.5703125" style="4"/>
    <col min="2048" max="2048" width="5.5703125" style="4" customWidth="1"/>
    <col min="2049" max="2049" width="13.28515625" style="4" bestFit="1" customWidth="1"/>
    <col min="2050" max="2050" width="16.28515625" style="4" customWidth="1"/>
    <col min="2051" max="2051" width="15.28515625" style="4" customWidth="1"/>
    <col min="2052" max="2052" width="14.42578125" style="4" customWidth="1"/>
    <col min="2053" max="2053" width="13.42578125" style="4" customWidth="1"/>
    <col min="2054" max="2054" width="12.7109375" style="4" customWidth="1"/>
    <col min="2055" max="2055" width="14" style="4" customWidth="1"/>
    <col min="2056" max="2056" width="15.7109375" style="4" customWidth="1"/>
    <col min="2057" max="2057" width="11.7109375" style="4" customWidth="1"/>
    <col min="2058" max="2058" width="10.7109375" style="4" customWidth="1"/>
    <col min="2059" max="2059" width="13.7109375" style="4" bestFit="1" customWidth="1"/>
    <col min="2060" max="2060" width="13.5703125" style="4" customWidth="1"/>
    <col min="2061" max="2061" width="17.7109375" style="4" customWidth="1"/>
    <col min="2062" max="2303" width="8.5703125" style="4"/>
    <col min="2304" max="2304" width="5.5703125" style="4" customWidth="1"/>
    <col min="2305" max="2305" width="13.28515625" style="4" bestFit="1" customWidth="1"/>
    <col min="2306" max="2306" width="16.28515625" style="4" customWidth="1"/>
    <col min="2307" max="2307" width="15.28515625" style="4" customWidth="1"/>
    <col min="2308" max="2308" width="14.42578125" style="4" customWidth="1"/>
    <col min="2309" max="2309" width="13.42578125" style="4" customWidth="1"/>
    <col min="2310" max="2310" width="12.7109375" style="4" customWidth="1"/>
    <col min="2311" max="2311" width="14" style="4" customWidth="1"/>
    <col min="2312" max="2312" width="15.7109375" style="4" customWidth="1"/>
    <col min="2313" max="2313" width="11.7109375" style="4" customWidth="1"/>
    <col min="2314" max="2314" width="10.7109375" style="4" customWidth="1"/>
    <col min="2315" max="2315" width="13.7109375" style="4" bestFit="1" customWidth="1"/>
    <col min="2316" max="2316" width="13.5703125" style="4" customWidth="1"/>
    <col min="2317" max="2317" width="17.7109375" style="4" customWidth="1"/>
    <col min="2318" max="2559" width="8.5703125" style="4"/>
    <col min="2560" max="2560" width="5.5703125" style="4" customWidth="1"/>
    <col min="2561" max="2561" width="13.28515625" style="4" bestFit="1" customWidth="1"/>
    <col min="2562" max="2562" width="16.28515625" style="4" customWidth="1"/>
    <col min="2563" max="2563" width="15.28515625" style="4" customWidth="1"/>
    <col min="2564" max="2564" width="14.42578125" style="4" customWidth="1"/>
    <col min="2565" max="2565" width="13.42578125" style="4" customWidth="1"/>
    <col min="2566" max="2566" width="12.7109375" style="4" customWidth="1"/>
    <col min="2567" max="2567" width="14" style="4" customWidth="1"/>
    <col min="2568" max="2568" width="15.7109375" style="4" customWidth="1"/>
    <col min="2569" max="2569" width="11.7109375" style="4" customWidth="1"/>
    <col min="2570" max="2570" width="10.7109375" style="4" customWidth="1"/>
    <col min="2571" max="2571" width="13.7109375" style="4" bestFit="1" customWidth="1"/>
    <col min="2572" max="2572" width="13.5703125" style="4" customWidth="1"/>
    <col min="2573" max="2573" width="17.7109375" style="4" customWidth="1"/>
    <col min="2574" max="2815" width="8.5703125" style="4"/>
    <col min="2816" max="2816" width="5.5703125" style="4" customWidth="1"/>
    <col min="2817" max="2817" width="13.28515625" style="4" bestFit="1" customWidth="1"/>
    <col min="2818" max="2818" width="16.28515625" style="4" customWidth="1"/>
    <col min="2819" max="2819" width="15.28515625" style="4" customWidth="1"/>
    <col min="2820" max="2820" width="14.42578125" style="4" customWidth="1"/>
    <col min="2821" max="2821" width="13.42578125" style="4" customWidth="1"/>
    <col min="2822" max="2822" width="12.7109375" style="4" customWidth="1"/>
    <col min="2823" max="2823" width="14" style="4" customWidth="1"/>
    <col min="2824" max="2824" width="15.7109375" style="4" customWidth="1"/>
    <col min="2825" max="2825" width="11.7109375" style="4" customWidth="1"/>
    <col min="2826" max="2826" width="10.7109375" style="4" customWidth="1"/>
    <col min="2827" max="2827" width="13.7109375" style="4" bestFit="1" customWidth="1"/>
    <col min="2828" max="2828" width="13.5703125" style="4" customWidth="1"/>
    <col min="2829" max="2829" width="17.7109375" style="4" customWidth="1"/>
    <col min="2830" max="3071" width="8.5703125" style="4"/>
    <col min="3072" max="3072" width="5.5703125" style="4" customWidth="1"/>
    <col min="3073" max="3073" width="13.28515625" style="4" bestFit="1" customWidth="1"/>
    <col min="3074" max="3074" width="16.28515625" style="4" customWidth="1"/>
    <col min="3075" max="3075" width="15.28515625" style="4" customWidth="1"/>
    <col min="3076" max="3076" width="14.42578125" style="4" customWidth="1"/>
    <col min="3077" max="3077" width="13.42578125" style="4" customWidth="1"/>
    <col min="3078" max="3078" width="12.7109375" style="4" customWidth="1"/>
    <col min="3079" max="3079" width="14" style="4" customWidth="1"/>
    <col min="3080" max="3080" width="15.7109375" style="4" customWidth="1"/>
    <col min="3081" max="3081" width="11.7109375" style="4" customWidth="1"/>
    <col min="3082" max="3082" width="10.7109375" style="4" customWidth="1"/>
    <col min="3083" max="3083" width="13.7109375" style="4" bestFit="1" customWidth="1"/>
    <col min="3084" max="3084" width="13.5703125" style="4" customWidth="1"/>
    <col min="3085" max="3085" width="17.7109375" style="4" customWidth="1"/>
    <col min="3086" max="3327" width="8.5703125" style="4"/>
    <col min="3328" max="3328" width="5.5703125" style="4" customWidth="1"/>
    <col min="3329" max="3329" width="13.28515625" style="4" bestFit="1" customWidth="1"/>
    <col min="3330" max="3330" width="16.28515625" style="4" customWidth="1"/>
    <col min="3331" max="3331" width="15.28515625" style="4" customWidth="1"/>
    <col min="3332" max="3332" width="14.42578125" style="4" customWidth="1"/>
    <col min="3333" max="3333" width="13.42578125" style="4" customWidth="1"/>
    <col min="3334" max="3334" width="12.7109375" style="4" customWidth="1"/>
    <col min="3335" max="3335" width="14" style="4" customWidth="1"/>
    <col min="3336" max="3336" width="15.7109375" style="4" customWidth="1"/>
    <col min="3337" max="3337" width="11.7109375" style="4" customWidth="1"/>
    <col min="3338" max="3338" width="10.7109375" style="4" customWidth="1"/>
    <col min="3339" max="3339" width="13.7109375" style="4" bestFit="1" customWidth="1"/>
    <col min="3340" max="3340" width="13.5703125" style="4" customWidth="1"/>
    <col min="3341" max="3341" width="17.7109375" style="4" customWidth="1"/>
    <col min="3342" max="3583" width="8.5703125" style="4"/>
    <col min="3584" max="3584" width="5.5703125" style="4" customWidth="1"/>
    <col min="3585" max="3585" width="13.28515625" style="4" bestFit="1" customWidth="1"/>
    <col min="3586" max="3586" width="16.28515625" style="4" customWidth="1"/>
    <col min="3587" max="3587" width="15.28515625" style="4" customWidth="1"/>
    <col min="3588" max="3588" width="14.42578125" style="4" customWidth="1"/>
    <col min="3589" max="3589" width="13.42578125" style="4" customWidth="1"/>
    <col min="3590" max="3590" width="12.7109375" style="4" customWidth="1"/>
    <col min="3591" max="3591" width="14" style="4" customWidth="1"/>
    <col min="3592" max="3592" width="15.7109375" style="4" customWidth="1"/>
    <col min="3593" max="3593" width="11.7109375" style="4" customWidth="1"/>
    <col min="3594" max="3594" width="10.7109375" style="4" customWidth="1"/>
    <col min="3595" max="3595" width="13.7109375" style="4" bestFit="1" customWidth="1"/>
    <col min="3596" max="3596" width="13.5703125" style="4" customWidth="1"/>
    <col min="3597" max="3597" width="17.7109375" style="4" customWidth="1"/>
    <col min="3598" max="3839" width="8.5703125" style="4"/>
    <col min="3840" max="3840" width="5.5703125" style="4" customWidth="1"/>
    <col min="3841" max="3841" width="13.28515625" style="4" bestFit="1" customWidth="1"/>
    <col min="3842" max="3842" width="16.28515625" style="4" customWidth="1"/>
    <col min="3843" max="3843" width="15.28515625" style="4" customWidth="1"/>
    <col min="3844" max="3844" width="14.42578125" style="4" customWidth="1"/>
    <col min="3845" max="3845" width="13.42578125" style="4" customWidth="1"/>
    <col min="3846" max="3846" width="12.7109375" style="4" customWidth="1"/>
    <col min="3847" max="3847" width="14" style="4" customWidth="1"/>
    <col min="3848" max="3848" width="15.7109375" style="4" customWidth="1"/>
    <col min="3849" max="3849" width="11.7109375" style="4" customWidth="1"/>
    <col min="3850" max="3850" width="10.7109375" style="4" customWidth="1"/>
    <col min="3851" max="3851" width="13.7109375" style="4" bestFit="1" customWidth="1"/>
    <col min="3852" max="3852" width="13.5703125" style="4" customWidth="1"/>
    <col min="3853" max="3853" width="17.7109375" style="4" customWidth="1"/>
    <col min="3854" max="4095" width="8.5703125" style="4"/>
    <col min="4096" max="4096" width="5.5703125" style="4" customWidth="1"/>
    <col min="4097" max="4097" width="13.28515625" style="4" bestFit="1" customWidth="1"/>
    <col min="4098" max="4098" width="16.28515625" style="4" customWidth="1"/>
    <col min="4099" max="4099" width="15.28515625" style="4" customWidth="1"/>
    <col min="4100" max="4100" width="14.42578125" style="4" customWidth="1"/>
    <col min="4101" max="4101" width="13.42578125" style="4" customWidth="1"/>
    <col min="4102" max="4102" width="12.7109375" style="4" customWidth="1"/>
    <col min="4103" max="4103" width="14" style="4" customWidth="1"/>
    <col min="4104" max="4104" width="15.7109375" style="4" customWidth="1"/>
    <col min="4105" max="4105" width="11.7109375" style="4" customWidth="1"/>
    <col min="4106" max="4106" width="10.7109375" style="4" customWidth="1"/>
    <col min="4107" max="4107" width="13.7109375" style="4" bestFit="1" customWidth="1"/>
    <col min="4108" max="4108" width="13.5703125" style="4" customWidth="1"/>
    <col min="4109" max="4109" width="17.7109375" style="4" customWidth="1"/>
    <col min="4110" max="4351" width="8.5703125" style="4"/>
    <col min="4352" max="4352" width="5.5703125" style="4" customWidth="1"/>
    <col min="4353" max="4353" width="13.28515625" style="4" bestFit="1" customWidth="1"/>
    <col min="4354" max="4354" width="16.28515625" style="4" customWidth="1"/>
    <col min="4355" max="4355" width="15.28515625" style="4" customWidth="1"/>
    <col min="4356" max="4356" width="14.42578125" style="4" customWidth="1"/>
    <col min="4357" max="4357" width="13.42578125" style="4" customWidth="1"/>
    <col min="4358" max="4358" width="12.7109375" style="4" customWidth="1"/>
    <col min="4359" max="4359" width="14" style="4" customWidth="1"/>
    <col min="4360" max="4360" width="15.7109375" style="4" customWidth="1"/>
    <col min="4361" max="4361" width="11.7109375" style="4" customWidth="1"/>
    <col min="4362" max="4362" width="10.7109375" style="4" customWidth="1"/>
    <col min="4363" max="4363" width="13.7109375" style="4" bestFit="1" customWidth="1"/>
    <col min="4364" max="4364" width="13.5703125" style="4" customWidth="1"/>
    <col min="4365" max="4365" width="17.7109375" style="4" customWidth="1"/>
    <col min="4366" max="4607" width="8.5703125" style="4"/>
    <col min="4608" max="4608" width="5.5703125" style="4" customWidth="1"/>
    <col min="4609" max="4609" width="13.28515625" style="4" bestFit="1" customWidth="1"/>
    <col min="4610" max="4610" width="16.28515625" style="4" customWidth="1"/>
    <col min="4611" max="4611" width="15.28515625" style="4" customWidth="1"/>
    <col min="4612" max="4612" width="14.42578125" style="4" customWidth="1"/>
    <col min="4613" max="4613" width="13.42578125" style="4" customWidth="1"/>
    <col min="4614" max="4614" width="12.7109375" style="4" customWidth="1"/>
    <col min="4615" max="4615" width="14" style="4" customWidth="1"/>
    <col min="4616" max="4616" width="15.7109375" style="4" customWidth="1"/>
    <col min="4617" max="4617" width="11.7109375" style="4" customWidth="1"/>
    <col min="4618" max="4618" width="10.7109375" style="4" customWidth="1"/>
    <col min="4619" max="4619" width="13.7109375" style="4" bestFit="1" customWidth="1"/>
    <col min="4620" max="4620" width="13.5703125" style="4" customWidth="1"/>
    <col min="4621" max="4621" width="17.7109375" style="4" customWidth="1"/>
    <col min="4622" max="4863" width="8.5703125" style="4"/>
    <col min="4864" max="4864" width="5.5703125" style="4" customWidth="1"/>
    <col min="4865" max="4865" width="13.28515625" style="4" bestFit="1" customWidth="1"/>
    <col min="4866" max="4866" width="16.28515625" style="4" customWidth="1"/>
    <col min="4867" max="4867" width="15.28515625" style="4" customWidth="1"/>
    <col min="4868" max="4868" width="14.42578125" style="4" customWidth="1"/>
    <col min="4869" max="4869" width="13.42578125" style="4" customWidth="1"/>
    <col min="4870" max="4870" width="12.7109375" style="4" customWidth="1"/>
    <col min="4871" max="4871" width="14" style="4" customWidth="1"/>
    <col min="4872" max="4872" width="15.7109375" style="4" customWidth="1"/>
    <col min="4873" max="4873" width="11.7109375" style="4" customWidth="1"/>
    <col min="4874" max="4874" width="10.7109375" style="4" customWidth="1"/>
    <col min="4875" max="4875" width="13.7109375" style="4" bestFit="1" customWidth="1"/>
    <col min="4876" max="4876" width="13.5703125" style="4" customWidth="1"/>
    <col min="4877" max="4877" width="17.7109375" style="4" customWidth="1"/>
    <col min="4878" max="5119" width="8.5703125" style="4"/>
    <col min="5120" max="5120" width="5.5703125" style="4" customWidth="1"/>
    <col min="5121" max="5121" width="13.28515625" style="4" bestFit="1" customWidth="1"/>
    <col min="5122" max="5122" width="16.28515625" style="4" customWidth="1"/>
    <col min="5123" max="5123" width="15.28515625" style="4" customWidth="1"/>
    <col min="5124" max="5124" width="14.42578125" style="4" customWidth="1"/>
    <col min="5125" max="5125" width="13.42578125" style="4" customWidth="1"/>
    <col min="5126" max="5126" width="12.7109375" style="4" customWidth="1"/>
    <col min="5127" max="5127" width="14" style="4" customWidth="1"/>
    <col min="5128" max="5128" width="15.7109375" style="4" customWidth="1"/>
    <col min="5129" max="5129" width="11.7109375" style="4" customWidth="1"/>
    <col min="5130" max="5130" width="10.7109375" style="4" customWidth="1"/>
    <col min="5131" max="5131" width="13.7109375" style="4" bestFit="1" customWidth="1"/>
    <col min="5132" max="5132" width="13.5703125" style="4" customWidth="1"/>
    <col min="5133" max="5133" width="17.7109375" style="4" customWidth="1"/>
    <col min="5134" max="5375" width="8.5703125" style="4"/>
    <col min="5376" max="5376" width="5.5703125" style="4" customWidth="1"/>
    <col min="5377" max="5377" width="13.28515625" style="4" bestFit="1" customWidth="1"/>
    <col min="5378" max="5378" width="16.28515625" style="4" customWidth="1"/>
    <col min="5379" max="5379" width="15.28515625" style="4" customWidth="1"/>
    <col min="5380" max="5380" width="14.42578125" style="4" customWidth="1"/>
    <col min="5381" max="5381" width="13.42578125" style="4" customWidth="1"/>
    <col min="5382" max="5382" width="12.7109375" style="4" customWidth="1"/>
    <col min="5383" max="5383" width="14" style="4" customWidth="1"/>
    <col min="5384" max="5384" width="15.7109375" style="4" customWidth="1"/>
    <col min="5385" max="5385" width="11.7109375" style="4" customWidth="1"/>
    <col min="5386" max="5386" width="10.7109375" style="4" customWidth="1"/>
    <col min="5387" max="5387" width="13.7109375" style="4" bestFit="1" customWidth="1"/>
    <col min="5388" max="5388" width="13.5703125" style="4" customWidth="1"/>
    <col min="5389" max="5389" width="17.7109375" style="4" customWidth="1"/>
    <col min="5390" max="5631" width="8.5703125" style="4"/>
    <col min="5632" max="5632" width="5.5703125" style="4" customWidth="1"/>
    <col min="5633" max="5633" width="13.28515625" style="4" bestFit="1" customWidth="1"/>
    <col min="5634" max="5634" width="16.28515625" style="4" customWidth="1"/>
    <col min="5635" max="5635" width="15.28515625" style="4" customWidth="1"/>
    <col min="5636" max="5636" width="14.42578125" style="4" customWidth="1"/>
    <col min="5637" max="5637" width="13.42578125" style="4" customWidth="1"/>
    <col min="5638" max="5638" width="12.7109375" style="4" customWidth="1"/>
    <col min="5639" max="5639" width="14" style="4" customWidth="1"/>
    <col min="5640" max="5640" width="15.7109375" style="4" customWidth="1"/>
    <col min="5641" max="5641" width="11.7109375" style="4" customWidth="1"/>
    <col min="5642" max="5642" width="10.7109375" style="4" customWidth="1"/>
    <col min="5643" max="5643" width="13.7109375" style="4" bestFit="1" customWidth="1"/>
    <col min="5644" max="5644" width="13.5703125" style="4" customWidth="1"/>
    <col min="5645" max="5645" width="17.7109375" style="4" customWidth="1"/>
    <col min="5646" max="5887" width="8.5703125" style="4"/>
    <col min="5888" max="5888" width="5.5703125" style="4" customWidth="1"/>
    <col min="5889" max="5889" width="13.28515625" style="4" bestFit="1" customWidth="1"/>
    <col min="5890" max="5890" width="16.28515625" style="4" customWidth="1"/>
    <col min="5891" max="5891" width="15.28515625" style="4" customWidth="1"/>
    <col min="5892" max="5892" width="14.42578125" style="4" customWidth="1"/>
    <col min="5893" max="5893" width="13.42578125" style="4" customWidth="1"/>
    <col min="5894" max="5894" width="12.7109375" style="4" customWidth="1"/>
    <col min="5895" max="5895" width="14" style="4" customWidth="1"/>
    <col min="5896" max="5896" width="15.7109375" style="4" customWidth="1"/>
    <col min="5897" max="5897" width="11.7109375" style="4" customWidth="1"/>
    <col min="5898" max="5898" width="10.7109375" style="4" customWidth="1"/>
    <col min="5899" max="5899" width="13.7109375" style="4" bestFit="1" customWidth="1"/>
    <col min="5900" max="5900" width="13.5703125" style="4" customWidth="1"/>
    <col min="5901" max="5901" width="17.7109375" style="4" customWidth="1"/>
    <col min="5902" max="6143" width="8.5703125" style="4"/>
    <col min="6144" max="6144" width="5.5703125" style="4" customWidth="1"/>
    <col min="6145" max="6145" width="13.28515625" style="4" bestFit="1" customWidth="1"/>
    <col min="6146" max="6146" width="16.28515625" style="4" customWidth="1"/>
    <col min="6147" max="6147" width="15.28515625" style="4" customWidth="1"/>
    <col min="6148" max="6148" width="14.42578125" style="4" customWidth="1"/>
    <col min="6149" max="6149" width="13.42578125" style="4" customWidth="1"/>
    <col min="6150" max="6150" width="12.7109375" style="4" customWidth="1"/>
    <col min="6151" max="6151" width="14" style="4" customWidth="1"/>
    <col min="6152" max="6152" width="15.7109375" style="4" customWidth="1"/>
    <col min="6153" max="6153" width="11.7109375" style="4" customWidth="1"/>
    <col min="6154" max="6154" width="10.7109375" style="4" customWidth="1"/>
    <col min="6155" max="6155" width="13.7109375" style="4" bestFit="1" customWidth="1"/>
    <col min="6156" max="6156" width="13.5703125" style="4" customWidth="1"/>
    <col min="6157" max="6157" width="17.7109375" style="4" customWidth="1"/>
    <col min="6158" max="6399" width="8.5703125" style="4"/>
    <col min="6400" max="6400" width="5.5703125" style="4" customWidth="1"/>
    <col min="6401" max="6401" width="13.28515625" style="4" bestFit="1" customWidth="1"/>
    <col min="6402" max="6402" width="16.28515625" style="4" customWidth="1"/>
    <col min="6403" max="6403" width="15.28515625" style="4" customWidth="1"/>
    <col min="6404" max="6404" width="14.42578125" style="4" customWidth="1"/>
    <col min="6405" max="6405" width="13.42578125" style="4" customWidth="1"/>
    <col min="6406" max="6406" width="12.7109375" style="4" customWidth="1"/>
    <col min="6407" max="6407" width="14" style="4" customWidth="1"/>
    <col min="6408" max="6408" width="15.7109375" style="4" customWidth="1"/>
    <col min="6409" max="6409" width="11.7109375" style="4" customWidth="1"/>
    <col min="6410" max="6410" width="10.7109375" style="4" customWidth="1"/>
    <col min="6411" max="6411" width="13.7109375" style="4" bestFit="1" customWidth="1"/>
    <col min="6412" max="6412" width="13.5703125" style="4" customWidth="1"/>
    <col min="6413" max="6413" width="17.7109375" style="4" customWidth="1"/>
    <col min="6414" max="6655" width="8.5703125" style="4"/>
    <col min="6656" max="6656" width="5.5703125" style="4" customWidth="1"/>
    <col min="6657" max="6657" width="13.28515625" style="4" bestFit="1" customWidth="1"/>
    <col min="6658" max="6658" width="16.28515625" style="4" customWidth="1"/>
    <col min="6659" max="6659" width="15.28515625" style="4" customWidth="1"/>
    <col min="6660" max="6660" width="14.42578125" style="4" customWidth="1"/>
    <col min="6661" max="6661" width="13.42578125" style="4" customWidth="1"/>
    <col min="6662" max="6662" width="12.7109375" style="4" customWidth="1"/>
    <col min="6663" max="6663" width="14" style="4" customWidth="1"/>
    <col min="6664" max="6664" width="15.7109375" style="4" customWidth="1"/>
    <col min="6665" max="6665" width="11.7109375" style="4" customWidth="1"/>
    <col min="6666" max="6666" width="10.7109375" style="4" customWidth="1"/>
    <col min="6667" max="6667" width="13.7109375" style="4" bestFit="1" customWidth="1"/>
    <col min="6668" max="6668" width="13.5703125" style="4" customWidth="1"/>
    <col min="6669" max="6669" width="17.7109375" style="4" customWidth="1"/>
    <col min="6670" max="6911" width="8.5703125" style="4"/>
    <col min="6912" max="6912" width="5.5703125" style="4" customWidth="1"/>
    <col min="6913" max="6913" width="13.28515625" style="4" bestFit="1" customWidth="1"/>
    <col min="6914" max="6914" width="16.28515625" style="4" customWidth="1"/>
    <col min="6915" max="6915" width="15.28515625" style="4" customWidth="1"/>
    <col min="6916" max="6916" width="14.42578125" style="4" customWidth="1"/>
    <col min="6917" max="6917" width="13.42578125" style="4" customWidth="1"/>
    <col min="6918" max="6918" width="12.7109375" style="4" customWidth="1"/>
    <col min="6919" max="6919" width="14" style="4" customWidth="1"/>
    <col min="6920" max="6920" width="15.7109375" style="4" customWidth="1"/>
    <col min="6921" max="6921" width="11.7109375" style="4" customWidth="1"/>
    <col min="6922" max="6922" width="10.7109375" style="4" customWidth="1"/>
    <col min="6923" max="6923" width="13.7109375" style="4" bestFit="1" customWidth="1"/>
    <col min="6924" max="6924" width="13.5703125" style="4" customWidth="1"/>
    <col min="6925" max="6925" width="17.7109375" style="4" customWidth="1"/>
    <col min="6926" max="7167" width="8.5703125" style="4"/>
    <col min="7168" max="7168" width="5.5703125" style="4" customWidth="1"/>
    <col min="7169" max="7169" width="13.28515625" style="4" bestFit="1" customWidth="1"/>
    <col min="7170" max="7170" width="16.28515625" style="4" customWidth="1"/>
    <col min="7171" max="7171" width="15.28515625" style="4" customWidth="1"/>
    <col min="7172" max="7172" width="14.42578125" style="4" customWidth="1"/>
    <col min="7173" max="7173" width="13.42578125" style="4" customWidth="1"/>
    <col min="7174" max="7174" width="12.7109375" style="4" customWidth="1"/>
    <col min="7175" max="7175" width="14" style="4" customWidth="1"/>
    <col min="7176" max="7176" width="15.7109375" style="4" customWidth="1"/>
    <col min="7177" max="7177" width="11.7109375" style="4" customWidth="1"/>
    <col min="7178" max="7178" width="10.7109375" style="4" customWidth="1"/>
    <col min="7179" max="7179" width="13.7109375" style="4" bestFit="1" customWidth="1"/>
    <col min="7180" max="7180" width="13.5703125" style="4" customWidth="1"/>
    <col min="7181" max="7181" width="17.7109375" style="4" customWidth="1"/>
    <col min="7182" max="7423" width="8.5703125" style="4"/>
    <col min="7424" max="7424" width="5.5703125" style="4" customWidth="1"/>
    <col min="7425" max="7425" width="13.28515625" style="4" bestFit="1" customWidth="1"/>
    <col min="7426" max="7426" width="16.28515625" style="4" customWidth="1"/>
    <col min="7427" max="7427" width="15.28515625" style="4" customWidth="1"/>
    <col min="7428" max="7428" width="14.42578125" style="4" customWidth="1"/>
    <col min="7429" max="7429" width="13.42578125" style="4" customWidth="1"/>
    <col min="7430" max="7430" width="12.7109375" style="4" customWidth="1"/>
    <col min="7431" max="7431" width="14" style="4" customWidth="1"/>
    <col min="7432" max="7432" width="15.7109375" style="4" customWidth="1"/>
    <col min="7433" max="7433" width="11.7109375" style="4" customWidth="1"/>
    <col min="7434" max="7434" width="10.7109375" style="4" customWidth="1"/>
    <col min="7435" max="7435" width="13.7109375" style="4" bestFit="1" customWidth="1"/>
    <col min="7436" max="7436" width="13.5703125" style="4" customWidth="1"/>
    <col min="7437" max="7437" width="17.7109375" style="4" customWidth="1"/>
    <col min="7438" max="7679" width="8.5703125" style="4"/>
    <col min="7680" max="7680" width="5.5703125" style="4" customWidth="1"/>
    <col min="7681" max="7681" width="13.28515625" style="4" bestFit="1" customWidth="1"/>
    <col min="7682" max="7682" width="16.28515625" style="4" customWidth="1"/>
    <col min="7683" max="7683" width="15.28515625" style="4" customWidth="1"/>
    <col min="7684" max="7684" width="14.42578125" style="4" customWidth="1"/>
    <col min="7685" max="7685" width="13.42578125" style="4" customWidth="1"/>
    <col min="7686" max="7686" width="12.7109375" style="4" customWidth="1"/>
    <col min="7687" max="7687" width="14" style="4" customWidth="1"/>
    <col min="7688" max="7688" width="15.7109375" style="4" customWidth="1"/>
    <col min="7689" max="7689" width="11.7109375" style="4" customWidth="1"/>
    <col min="7690" max="7690" width="10.7109375" style="4" customWidth="1"/>
    <col min="7691" max="7691" width="13.7109375" style="4" bestFit="1" customWidth="1"/>
    <col min="7692" max="7692" width="13.5703125" style="4" customWidth="1"/>
    <col min="7693" max="7693" width="17.7109375" style="4" customWidth="1"/>
    <col min="7694" max="7935" width="8.5703125" style="4"/>
    <col min="7936" max="7936" width="5.5703125" style="4" customWidth="1"/>
    <col min="7937" max="7937" width="13.28515625" style="4" bestFit="1" customWidth="1"/>
    <col min="7938" max="7938" width="16.28515625" style="4" customWidth="1"/>
    <col min="7939" max="7939" width="15.28515625" style="4" customWidth="1"/>
    <col min="7940" max="7940" width="14.42578125" style="4" customWidth="1"/>
    <col min="7941" max="7941" width="13.42578125" style="4" customWidth="1"/>
    <col min="7942" max="7942" width="12.7109375" style="4" customWidth="1"/>
    <col min="7943" max="7943" width="14" style="4" customWidth="1"/>
    <col min="7944" max="7944" width="15.7109375" style="4" customWidth="1"/>
    <col min="7945" max="7945" width="11.7109375" style="4" customWidth="1"/>
    <col min="7946" max="7946" width="10.7109375" style="4" customWidth="1"/>
    <col min="7947" max="7947" width="13.7109375" style="4" bestFit="1" customWidth="1"/>
    <col min="7948" max="7948" width="13.5703125" style="4" customWidth="1"/>
    <col min="7949" max="7949" width="17.7109375" style="4" customWidth="1"/>
    <col min="7950" max="8191" width="8.5703125" style="4"/>
    <col min="8192" max="8192" width="5.5703125" style="4" customWidth="1"/>
    <col min="8193" max="8193" width="13.28515625" style="4" bestFit="1" customWidth="1"/>
    <col min="8194" max="8194" width="16.28515625" style="4" customWidth="1"/>
    <col min="8195" max="8195" width="15.28515625" style="4" customWidth="1"/>
    <col min="8196" max="8196" width="14.42578125" style="4" customWidth="1"/>
    <col min="8197" max="8197" width="13.42578125" style="4" customWidth="1"/>
    <col min="8198" max="8198" width="12.7109375" style="4" customWidth="1"/>
    <col min="8199" max="8199" width="14" style="4" customWidth="1"/>
    <col min="8200" max="8200" width="15.7109375" style="4" customWidth="1"/>
    <col min="8201" max="8201" width="11.7109375" style="4" customWidth="1"/>
    <col min="8202" max="8202" width="10.7109375" style="4" customWidth="1"/>
    <col min="8203" max="8203" width="13.7109375" style="4" bestFit="1" customWidth="1"/>
    <col min="8204" max="8204" width="13.5703125" style="4" customWidth="1"/>
    <col min="8205" max="8205" width="17.7109375" style="4" customWidth="1"/>
    <col min="8206" max="8447" width="8.5703125" style="4"/>
    <col min="8448" max="8448" width="5.5703125" style="4" customWidth="1"/>
    <col min="8449" max="8449" width="13.28515625" style="4" bestFit="1" customWidth="1"/>
    <col min="8450" max="8450" width="16.28515625" style="4" customWidth="1"/>
    <col min="8451" max="8451" width="15.28515625" style="4" customWidth="1"/>
    <col min="8452" max="8452" width="14.42578125" style="4" customWidth="1"/>
    <col min="8453" max="8453" width="13.42578125" style="4" customWidth="1"/>
    <col min="8454" max="8454" width="12.7109375" style="4" customWidth="1"/>
    <col min="8455" max="8455" width="14" style="4" customWidth="1"/>
    <col min="8456" max="8456" width="15.7109375" style="4" customWidth="1"/>
    <col min="8457" max="8457" width="11.7109375" style="4" customWidth="1"/>
    <col min="8458" max="8458" width="10.7109375" style="4" customWidth="1"/>
    <col min="8459" max="8459" width="13.7109375" style="4" bestFit="1" customWidth="1"/>
    <col min="8460" max="8460" width="13.5703125" style="4" customWidth="1"/>
    <col min="8461" max="8461" width="17.7109375" style="4" customWidth="1"/>
    <col min="8462" max="8703" width="8.5703125" style="4"/>
    <col min="8704" max="8704" width="5.5703125" style="4" customWidth="1"/>
    <col min="8705" max="8705" width="13.28515625" style="4" bestFit="1" customWidth="1"/>
    <col min="8706" max="8706" width="16.28515625" style="4" customWidth="1"/>
    <col min="8707" max="8707" width="15.28515625" style="4" customWidth="1"/>
    <col min="8708" max="8708" width="14.42578125" style="4" customWidth="1"/>
    <col min="8709" max="8709" width="13.42578125" style="4" customWidth="1"/>
    <col min="8710" max="8710" width="12.7109375" style="4" customWidth="1"/>
    <col min="8711" max="8711" width="14" style="4" customWidth="1"/>
    <col min="8712" max="8712" width="15.7109375" style="4" customWidth="1"/>
    <col min="8713" max="8713" width="11.7109375" style="4" customWidth="1"/>
    <col min="8714" max="8714" width="10.7109375" style="4" customWidth="1"/>
    <col min="8715" max="8715" width="13.7109375" style="4" bestFit="1" customWidth="1"/>
    <col min="8716" max="8716" width="13.5703125" style="4" customWidth="1"/>
    <col min="8717" max="8717" width="17.7109375" style="4" customWidth="1"/>
    <col min="8718" max="8959" width="8.5703125" style="4"/>
    <col min="8960" max="8960" width="5.5703125" style="4" customWidth="1"/>
    <col min="8961" max="8961" width="13.28515625" style="4" bestFit="1" customWidth="1"/>
    <col min="8962" max="8962" width="16.28515625" style="4" customWidth="1"/>
    <col min="8963" max="8963" width="15.28515625" style="4" customWidth="1"/>
    <col min="8964" max="8964" width="14.42578125" style="4" customWidth="1"/>
    <col min="8965" max="8965" width="13.42578125" style="4" customWidth="1"/>
    <col min="8966" max="8966" width="12.7109375" style="4" customWidth="1"/>
    <col min="8967" max="8967" width="14" style="4" customWidth="1"/>
    <col min="8968" max="8968" width="15.7109375" style="4" customWidth="1"/>
    <col min="8969" max="8969" width="11.7109375" style="4" customWidth="1"/>
    <col min="8970" max="8970" width="10.7109375" style="4" customWidth="1"/>
    <col min="8971" max="8971" width="13.7109375" style="4" bestFit="1" customWidth="1"/>
    <col min="8972" max="8972" width="13.5703125" style="4" customWidth="1"/>
    <col min="8973" max="8973" width="17.7109375" style="4" customWidth="1"/>
    <col min="8974" max="9215" width="8.5703125" style="4"/>
    <col min="9216" max="9216" width="5.5703125" style="4" customWidth="1"/>
    <col min="9217" max="9217" width="13.28515625" style="4" bestFit="1" customWidth="1"/>
    <col min="9218" max="9218" width="16.28515625" style="4" customWidth="1"/>
    <col min="9219" max="9219" width="15.28515625" style="4" customWidth="1"/>
    <col min="9220" max="9220" width="14.42578125" style="4" customWidth="1"/>
    <col min="9221" max="9221" width="13.42578125" style="4" customWidth="1"/>
    <col min="9222" max="9222" width="12.7109375" style="4" customWidth="1"/>
    <col min="9223" max="9223" width="14" style="4" customWidth="1"/>
    <col min="9224" max="9224" width="15.7109375" style="4" customWidth="1"/>
    <col min="9225" max="9225" width="11.7109375" style="4" customWidth="1"/>
    <col min="9226" max="9226" width="10.7109375" style="4" customWidth="1"/>
    <col min="9227" max="9227" width="13.7109375" style="4" bestFit="1" customWidth="1"/>
    <col min="9228" max="9228" width="13.5703125" style="4" customWidth="1"/>
    <col min="9229" max="9229" width="17.7109375" style="4" customWidth="1"/>
    <col min="9230" max="9471" width="8.5703125" style="4"/>
    <col min="9472" max="9472" width="5.5703125" style="4" customWidth="1"/>
    <col min="9473" max="9473" width="13.28515625" style="4" bestFit="1" customWidth="1"/>
    <col min="9474" max="9474" width="16.28515625" style="4" customWidth="1"/>
    <col min="9475" max="9475" width="15.28515625" style="4" customWidth="1"/>
    <col min="9476" max="9476" width="14.42578125" style="4" customWidth="1"/>
    <col min="9477" max="9477" width="13.42578125" style="4" customWidth="1"/>
    <col min="9478" max="9478" width="12.7109375" style="4" customWidth="1"/>
    <col min="9479" max="9479" width="14" style="4" customWidth="1"/>
    <col min="9480" max="9480" width="15.7109375" style="4" customWidth="1"/>
    <col min="9481" max="9481" width="11.7109375" style="4" customWidth="1"/>
    <col min="9482" max="9482" width="10.7109375" style="4" customWidth="1"/>
    <col min="9483" max="9483" width="13.7109375" style="4" bestFit="1" customWidth="1"/>
    <col min="9484" max="9484" width="13.5703125" style="4" customWidth="1"/>
    <col min="9485" max="9485" width="17.7109375" style="4" customWidth="1"/>
    <col min="9486" max="9727" width="8.5703125" style="4"/>
    <col min="9728" max="9728" width="5.5703125" style="4" customWidth="1"/>
    <col min="9729" max="9729" width="13.28515625" style="4" bestFit="1" customWidth="1"/>
    <col min="9730" max="9730" width="16.28515625" style="4" customWidth="1"/>
    <col min="9731" max="9731" width="15.28515625" style="4" customWidth="1"/>
    <col min="9732" max="9732" width="14.42578125" style="4" customWidth="1"/>
    <col min="9733" max="9733" width="13.42578125" style="4" customWidth="1"/>
    <col min="9734" max="9734" width="12.7109375" style="4" customWidth="1"/>
    <col min="9735" max="9735" width="14" style="4" customWidth="1"/>
    <col min="9736" max="9736" width="15.7109375" style="4" customWidth="1"/>
    <col min="9737" max="9737" width="11.7109375" style="4" customWidth="1"/>
    <col min="9738" max="9738" width="10.7109375" style="4" customWidth="1"/>
    <col min="9739" max="9739" width="13.7109375" style="4" bestFit="1" customWidth="1"/>
    <col min="9740" max="9740" width="13.5703125" style="4" customWidth="1"/>
    <col min="9741" max="9741" width="17.7109375" style="4" customWidth="1"/>
    <col min="9742" max="9983" width="8.5703125" style="4"/>
    <col min="9984" max="9984" width="5.5703125" style="4" customWidth="1"/>
    <col min="9985" max="9985" width="13.28515625" style="4" bestFit="1" customWidth="1"/>
    <col min="9986" max="9986" width="16.28515625" style="4" customWidth="1"/>
    <col min="9987" max="9987" width="15.28515625" style="4" customWidth="1"/>
    <col min="9988" max="9988" width="14.42578125" style="4" customWidth="1"/>
    <col min="9989" max="9989" width="13.42578125" style="4" customWidth="1"/>
    <col min="9990" max="9990" width="12.7109375" style="4" customWidth="1"/>
    <col min="9991" max="9991" width="14" style="4" customWidth="1"/>
    <col min="9992" max="9992" width="15.7109375" style="4" customWidth="1"/>
    <col min="9993" max="9993" width="11.7109375" style="4" customWidth="1"/>
    <col min="9994" max="9994" width="10.7109375" style="4" customWidth="1"/>
    <col min="9995" max="9995" width="13.7109375" style="4" bestFit="1" customWidth="1"/>
    <col min="9996" max="9996" width="13.5703125" style="4" customWidth="1"/>
    <col min="9997" max="9997" width="17.7109375" style="4" customWidth="1"/>
    <col min="9998" max="10239" width="8.5703125" style="4"/>
    <col min="10240" max="10240" width="5.5703125" style="4" customWidth="1"/>
    <col min="10241" max="10241" width="13.28515625" style="4" bestFit="1" customWidth="1"/>
    <col min="10242" max="10242" width="16.28515625" style="4" customWidth="1"/>
    <col min="10243" max="10243" width="15.28515625" style="4" customWidth="1"/>
    <col min="10244" max="10244" width="14.42578125" style="4" customWidth="1"/>
    <col min="10245" max="10245" width="13.42578125" style="4" customWidth="1"/>
    <col min="10246" max="10246" width="12.7109375" style="4" customWidth="1"/>
    <col min="10247" max="10247" width="14" style="4" customWidth="1"/>
    <col min="10248" max="10248" width="15.7109375" style="4" customWidth="1"/>
    <col min="10249" max="10249" width="11.7109375" style="4" customWidth="1"/>
    <col min="10250" max="10250" width="10.7109375" style="4" customWidth="1"/>
    <col min="10251" max="10251" width="13.7109375" style="4" bestFit="1" customWidth="1"/>
    <col min="10252" max="10252" width="13.5703125" style="4" customWidth="1"/>
    <col min="10253" max="10253" width="17.7109375" style="4" customWidth="1"/>
    <col min="10254" max="10495" width="8.5703125" style="4"/>
    <col min="10496" max="10496" width="5.5703125" style="4" customWidth="1"/>
    <col min="10497" max="10497" width="13.28515625" style="4" bestFit="1" customWidth="1"/>
    <col min="10498" max="10498" width="16.28515625" style="4" customWidth="1"/>
    <col min="10499" max="10499" width="15.28515625" style="4" customWidth="1"/>
    <col min="10500" max="10500" width="14.42578125" style="4" customWidth="1"/>
    <col min="10501" max="10501" width="13.42578125" style="4" customWidth="1"/>
    <col min="10502" max="10502" width="12.7109375" style="4" customWidth="1"/>
    <col min="10503" max="10503" width="14" style="4" customWidth="1"/>
    <col min="10504" max="10504" width="15.7109375" style="4" customWidth="1"/>
    <col min="10505" max="10505" width="11.7109375" style="4" customWidth="1"/>
    <col min="10506" max="10506" width="10.7109375" style="4" customWidth="1"/>
    <col min="10507" max="10507" width="13.7109375" style="4" bestFit="1" customWidth="1"/>
    <col min="10508" max="10508" width="13.5703125" style="4" customWidth="1"/>
    <col min="10509" max="10509" width="17.7109375" style="4" customWidth="1"/>
    <col min="10510" max="10751" width="8.5703125" style="4"/>
    <col min="10752" max="10752" width="5.5703125" style="4" customWidth="1"/>
    <col min="10753" max="10753" width="13.28515625" style="4" bestFit="1" customWidth="1"/>
    <col min="10754" max="10754" width="16.28515625" style="4" customWidth="1"/>
    <col min="10755" max="10755" width="15.28515625" style="4" customWidth="1"/>
    <col min="10756" max="10756" width="14.42578125" style="4" customWidth="1"/>
    <col min="10757" max="10757" width="13.42578125" style="4" customWidth="1"/>
    <col min="10758" max="10758" width="12.7109375" style="4" customWidth="1"/>
    <col min="10759" max="10759" width="14" style="4" customWidth="1"/>
    <col min="10760" max="10760" width="15.7109375" style="4" customWidth="1"/>
    <col min="10761" max="10761" width="11.7109375" style="4" customWidth="1"/>
    <col min="10762" max="10762" width="10.7109375" style="4" customWidth="1"/>
    <col min="10763" max="10763" width="13.7109375" style="4" bestFit="1" customWidth="1"/>
    <col min="10764" max="10764" width="13.5703125" style="4" customWidth="1"/>
    <col min="10765" max="10765" width="17.7109375" style="4" customWidth="1"/>
    <col min="10766" max="11007" width="8.5703125" style="4"/>
    <col min="11008" max="11008" width="5.5703125" style="4" customWidth="1"/>
    <col min="11009" max="11009" width="13.28515625" style="4" bestFit="1" customWidth="1"/>
    <col min="11010" max="11010" width="16.28515625" style="4" customWidth="1"/>
    <col min="11011" max="11011" width="15.28515625" style="4" customWidth="1"/>
    <col min="11012" max="11012" width="14.42578125" style="4" customWidth="1"/>
    <col min="11013" max="11013" width="13.42578125" style="4" customWidth="1"/>
    <col min="11014" max="11014" width="12.7109375" style="4" customWidth="1"/>
    <col min="11015" max="11015" width="14" style="4" customWidth="1"/>
    <col min="11016" max="11016" width="15.7109375" style="4" customWidth="1"/>
    <col min="11017" max="11017" width="11.7109375" style="4" customWidth="1"/>
    <col min="11018" max="11018" width="10.7109375" style="4" customWidth="1"/>
    <col min="11019" max="11019" width="13.7109375" style="4" bestFit="1" customWidth="1"/>
    <col min="11020" max="11020" width="13.5703125" style="4" customWidth="1"/>
    <col min="11021" max="11021" width="17.7109375" style="4" customWidth="1"/>
    <col min="11022" max="11263" width="8.5703125" style="4"/>
    <col min="11264" max="11264" width="5.5703125" style="4" customWidth="1"/>
    <col min="11265" max="11265" width="13.28515625" style="4" bestFit="1" customWidth="1"/>
    <col min="11266" max="11266" width="16.28515625" style="4" customWidth="1"/>
    <col min="11267" max="11267" width="15.28515625" style="4" customWidth="1"/>
    <col min="11268" max="11268" width="14.42578125" style="4" customWidth="1"/>
    <col min="11269" max="11269" width="13.42578125" style="4" customWidth="1"/>
    <col min="11270" max="11270" width="12.7109375" style="4" customWidth="1"/>
    <col min="11271" max="11271" width="14" style="4" customWidth="1"/>
    <col min="11272" max="11272" width="15.7109375" style="4" customWidth="1"/>
    <col min="11273" max="11273" width="11.7109375" style="4" customWidth="1"/>
    <col min="11274" max="11274" width="10.7109375" style="4" customWidth="1"/>
    <col min="11275" max="11275" width="13.7109375" style="4" bestFit="1" customWidth="1"/>
    <col min="11276" max="11276" width="13.5703125" style="4" customWidth="1"/>
    <col min="11277" max="11277" width="17.7109375" style="4" customWidth="1"/>
    <col min="11278" max="11519" width="8.5703125" style="4"/>
    <col min="11520" max="11520" width="5.5703125" style="4" customWidth="1"/>
    <col min="11521" max="11521" width="13.28515625" style="4" bestFit="1" customWidth="1"/>
    <col min="11522" max="11522" width="16.28515625" style="4" customWidth="1"/>
    <col min="11523" max="11523" width="15.28515625" style="4" customWidth="1"/>
    <col min="11524" max="11524" width="14.42578125" style="4" customWidth="1"/>
    <col min="11525" max="11525" width="13.42578125" style="4" customWidth="1"/>
    <col min="11526" max="11526" width="12.7109375" style="4" customWidth="1"/>
    <col min="11527" max="11527" width="14" style="4" customWidth="1"/>
    <col min="11528" max="11528" width="15.7109375" style="4" customWidth="1"/>
    <col min="11529" max="11529" width="11.7109375" style="4" customWidth="1"/>
    <col min="11530" max="11530" width="10.7109375" style="4" customWidth="1"/>
    <col min="11531" max="11531" width="13.7109375" style="4" bestFit="1" customWidth="1"/>
    <col min="11532" max="11532" width="13.5703125" style="4" customWidth="1"/>
    <col min="11533" max="11533" width="17.7109375" style="4" customWidth="1"/>
    <col min="11534" max="11775" width="8.5703125" style="4"/>
    <col min="11776" max="11776" width="5.5703125" style="4" customWidth="1"/>
    <col min="11777" max="11777" width="13.28515625" style="4" bestFit="1" customWidth="1"/>
    <col min="11778" max="11778" width="16.28515625" style="4" customWidth="1"/>
    <col min="11779" max="11779" width="15.28515625" style="4" customWidth="1"/>
    <col min="11780" max="11780" width="14.42578125" style="4" customWidth="1"/>
    <col min="11781" max="11781" width="13.42578125" style="4" customWidth="1"/>
    <col min="11782" max="11782" width="12.7109375" style="4" customWidth="1"/>
    <col min="11783" max="11783" width="14" style="4" customWidth="1"/>
    <col min="11784" max="11784" width="15.7109375" style="4" customWidth="1"/>
    <col min="11785" max="11785" width="11.7109375" style="4" customWidth="1"/>
    <col min="11786" max="11786" width="10.7109375" style="4" customWidth="1"/>
    <col min="11787" max="11787" width="13.7109375" style="4" bestFit="1" customWidth="1"/>
    <col min="11788" max="11788" width="13.5703125" style="4" customWidth="1"/>
    <col min="11789" max="11789" width="17.7109375" style="4" customWidth="1"/>
    <col min="11790" max="12031" width="8.5703125" style="4"/>
    <col min="12032" max="12032" width="5.5703125" style="4" customWidth="1"/>
    <col min="12033" max="12033" width="13.28515625" style="4" bestFit="1" customWidth="1"/>
    <col min="12034" max="12034" width="16.28515625" style="4" customWidth="1"/>
    <col min="12035" max="12035" width="15.28515625" style="4" customWidth="1"/>
    <col min="12036" max="12036" width="14.42578125" style="4" customWidth="1"/>
    <col min="12037" max="12037" width="13.42578125" style="4" customWidth="1"/>
    <col min="12038" max="12038" width="12.7109375" style="4" customWidth="1"/>
    <col min="12039" max="12039" width="14" style="4" customWidth="1"/>
    <col min="12040" max="12040" width="15.7109375" style="4" customWidth="1"/>
    <col min="12041" max="12041" width="11.7109375" style="4" customWidth="1"/>
    <col min="12042" max="12042" width="10.7109375" style="4" customWidth="1"/>
    <col min="12043" max="12043" width="13.7109375" style="4" bestFit="1" customWidth="1"/>
    <col min="12044" max="12044" width="13.5703125" style="4" customWidth="1"/>
    <col min="12045" max="12045" width="17.7109375" style="4" customWidth="1"/>
    <col min="12046" max="12287" width="8.5703125" style="4"/>
    <col min="12288" max="12288" width="5.5703125" style="4" customWidth="1"/>
    <col min="12289" max="12289" width="13.28515625" style="4" bestFit="1" customWidth="1"/>
    <col min="12290" max="12290" width="16.28515625" style="4" customWidth="1"/>
    <col min="12291" max="12291" width="15.28515625" style="4" customWidth="1"/>
    <col min="12292" max="12292" width="14.42578125" style="4" customWidth="1"/>
    <col min="12293" max="12293" width="13.42578125" style="4" customWidth="1"/>
    <col min="12294" max="12294" width="12.7109375" style="4" customWidth="1"/>
    <col min="12295" max="12295" width="14" style="4" customWidth="1"/>
    <col min="12296" max="12296" width="15.7109375" style="4" customWidth="1"/>
    <col min="12297" max="12297" width="11.7109375" style="4" customWidth="1"/>
    <col min="12298" max="12298" width="10.7109375" style="4" customWidth="1"/>
    <col min="12299" max="12299" width="13.7109375" style="4" bestFit="1" customWidth="1"/>
    <col min="12300" max="12300" width="13.5703125" style="4" customWidth="1"/>
    <col min="12301" max="12301" width="17.7109375" style="4" customWidth="1"/>
    <col min="12302" max="12543" width="8.5703125" style="4"/>
    <col min="12544" max="12544" width="5.5703125" style="4" customWidth="1"/>
    <col min="12545" max="12545" width="13.28515625" style="4" bestFit="1" customWidth="1"/>
    <col min="12546" max="12546" width="16.28515625" style="4" customWidth="1"/>
    <col min="12547" max="12547" width="15.28515625" style="4" customWidth="1"/>
    <col min="12548" max="12548" width="14.42578125" style="4" customWidth="1"/>
    <col min="12549" max="12549" width="13.42578125" style="4" customWidth="1"/>
    <col min="12550" max="12550" width="12.7109375" style="4" customWidth="1"/>
    <col min="12551" max="12551" width="14" style="4" customWidth="1"/>
    <col min="12552" max="12552" width="15.7109375" style="4" customWidth="1"/>
    <col min="12553" max="12553" width="11.7109375" style="4" customWidth="1"/>
    <col min="12554" max="12554" width="10.7109375" style="4" customWidth="1"/>
    <col min="12555" max="12555" width="13.7109375" style="4" bestFit="1" customWidth="1"/>
    <col min="12556" max="12556" width="13.5703125" style="4" customWidth="1"/>
    <col min="12557" max="12557" width="17.7109375" style="4" customWidth="1"/>
    <col min="12558" max="12799" width="8.5703125" style="4"/>
    <col min="12800" max="12800" width="5.5703125" style="4" customWidth="1"/>
    <col min="12801" max="12801" width="13.28515625" style="4" bestFit="1" customWidth="1"/>
    <col min="12802" max="12802" width="16.28515625" style="4" customWidth="1"/>
    <col min="12803" max="12803" width="15.28515625" style="4" customWidth="1"/>
    <col min="12804" max="12804" width="14.42578125" style="4" customWidth="1"/>
    <col min="12805" max="12805" width="13.42578125" style="4" customWidth="1"/>
    <col min="12806" max="12806" width="12.7109375" style="4" customWidth="1"/>
    <col min="12807" max="12807" width="14" style="4" customWidth="1"/>
    <col min="12808" max="12808" width="15.7109375" style="4" customWidth="1"/>
    <col min="12809" max="12809" width="11.7109375" style="4" customWidth="1"/>
    <col min="12810" max="12810" width="10.7109375" style="4" customWidth="1"/>
    <col min="12811" max="12811" width="13.7109375" style="4" bestFit="1" customWidth="1"/>
    <col min="12812" max="12812" width="13.5703125" style="4" customWidth="1"/>
    <col min="12813" max="12813" width="17.7109375" style="4" customWidth="1"/>
    <col min="12814" max="13055" width="8.5703125" style="4"/>
    <col min="13056" max="13056" width="5.5703125" style="4" customWidth="1"/>
    <col min="13057" max="13057" width="13.28515625" style="4" bestFit="1" customWidth="1"/>
    <col min="13058" max="13058" width="16.28515625" style="4" customWidth="1"/>
    <col min="13059" max="13059" width="15.28515625" style="4" customWidth="1"/>
    <col min="13060" max="13060" width="14.42578125" style="4" customWidth="1"/>
    <col min="13061" max="13061" width="13.42578125" style="4" customWidth="1"/>
    <col min="13062" max="13062" width="12.7109375" style="4" customWidth="1"/>
    <col min="13063" max="13063" width="14" style="4" customWidth="1"/>
    <col min="13064" max="13064" width="15.7109375" style="4" customWidth="1"/>
    <col min="13065" max="13065" width="11.7109375" style="4" customWidth="1"/>
    <col min="13066" max="13066" width="10.7109375" style="4" customWidth="1"/>
    <col min="13067" max="13067" width="13.7109375" style="4" bestFit="1" customWidth="1"/>
    <col min="13068" max="13068" width="13.5703125" style="4" customWidth="1"/>
    <col min="13069" max="13069" width="17.7109375" style="4" customWidth="1"/>
    <col min="13070" max="13311" width="8.5703125" style="4"/>
    <col min="13312" max="13312" width="5.5703125" style="4" customWidth="1"/>
    <col min="13313" max="13313" width="13.28515625" style="4" bestFit="1" customWidth="1"/>
    <col min="13314" max="13314" width="16.28515625" style="4" customWidth="1"/>
    <col min="13315" max="13315" width="15.28515625" style="4" customWidth="1"/>
    <col min="13316" max="13316" width="14.42578125" style="4" customWidth="1"/>
    <col min="13317" max="13317" width="13.42578125" style="4" customWidth="1"/>
    <col min="13318" max="13318" width="12.7109375" style="4" customWidth="1"/>
    <col min="13319" max="13319" width="14" style="4" customWidth="1"/>
    <col min="13320" max="13320" width="15.7109375" style="4" customWidth="1"/>
    <col min="13321" max="13321" width="11.7109375" style="4" customWidth="1"/>
    <col min="13322" max="13322" width="10.7109375" style="4" customWidth="1"/>
    <col min="13323" max="13323" width="13.7109375" style="4" bestFit="1" customWidth="1"/>
    <col min="13324" max="13324" width="13.5703125" style="4" customWidth="1"/>
    <col min="13325" max="13325" width="17.7109375" style="4" customWidth="1"/>
    <col min="13326" max="13567" width="8.5703125" style="4"/>
    <col min="13568" max="13568" width="5.5703125" style="4" customWidth="1"/>
    <col min="13569" max="13569" width="13.28515625" style="4" bestFit="1" customWidth="1"/>
    <col min="13570" max="13570" width="16.28515625" style="4" customWidth="1"/>
    <col min="13571" max="13571" width="15.28515625" style="4" customWidth="1"/>
    <col min="13572" max="13572" width="14.42578125" style="4" customWidth="1"/>
    <col min="13573" max="13573" width="13.42578125" style="4" customWidth="1"/>
    <col min="13574" max="13574" width="12.7109375" style="4" customWidth="1"/>
    <col min="13575" max="13575" width="14" style="4" customWidth="1"/>
    <col min="13576" max="13576" width="15.7109375" style="4" customWidth="1"/>
    <col min="13577" max="13577" width="11.7109375" style="4" customWidth="1"/>
    <col min="13578" max="13578" width="10.7109375" style="4" customWidth="1"/>
    <col min="13579" max="13579" width="13.7109375" style="4" bestFit="1" customWidth="1"/>
    <col min="13580" max="13580" width="13.5703125" style="4" customWidth="1"/>
    <col min="13581" max="13581" width="17.7109375" style="4" customWidth="1"/>
    <col min="13582" max="13823" width="8.5703125" style="4"/>
    <col min="13824" max="13824" width="5.5703125" style="4" customWidth="1"/>
    <col min="13825" max="13825" width="13.28515625" style="4" bestFit="1" customWidth="1"/>
    <col min="13826" max="13826" width="16.28515625" style="4" customWidth="1"/>
    <col min="13827" max="13827" width="15.28515625" style="4" customWidth="1"/>
    <col min="13828" max="13828" width="14.42578125" style="4" customWidth="1"/>
    <col min="13829" max="13829" width="13.42578125" style="4" customWidth="1"/>
    <col min="13830" max="13830" width="12.7109375" style="4" customWidth="1"/>
    <col min="13831" max="13831" width="14" style="4" customWidth="1"/>
    <col min="13832" max="13832" width="15.7109375" style="4" customWidth="1"/>
    <col min="13833" max="13833" width="11.7109375" style="4" customWidth="1"/>
    <col min="13834" max="13834" width="10.7109375" style="4" customWidth="1"/>
    <col min="13835" max="13835" width="13.7109375" style="4" bestFit="1" customWidth="1"/>
    <col min="13836" max="13836" width="13.5703125" style="4" customWidth="1"/>
    <col min="13837" max="13837" width="17.7109375" style="4" customWidth="1"/>
    <col min="13838" max="14079" width="8.5703125" style="4"/>
    <col min="14080" max="14080" width="5.5703125" style="4" customWidth="1"/>
    <col min="14081" max="14081" width="13.28515625" style="4" bestFit="1" customWidth="1"/>
    <col min="14082" max="14082" width="16.28515625" style="4" customWidth="1"/>
    <col min="14083" max="14083" width="15.28515625" style="4" customWidth="1"/>
    <col min="14084" max="14084" width="14.42578125" style="4" customWidth="1"/>
    <col min="14085" max="14085" width="13.42578125" style="4" customWidth="1"/>
    <col min="14086" max="14086" width="12.7109375" style="4" customWidth="1"/>
    <col min="14087" max="14087" width="14" style="4" customWidth="1"/>
    <col min="14088" max="14088" width="15.7109375" style="4" customWidth="1"/>
    <col min="14089" max="14089" width="11.7109375" style="4" customWidth="1"/>
    <col min="14090" max="14090" width="10.7109375" style="4" customWidth="1"/>
    <col min="14091" max="14091" width="13.7109375" style="4" bestFit="1" customWidth="1"/>
    <col min="14092" max="14092" width="13.5703125" style="4" customWidth="1"/>
    <col min="14093" max="14093" width="17.7109375" style="4" customWidth="1"/>
    <col min="14094" max="14335" width="8.5703125" style="4"/>
    <col min="14336" max="14336" width="5.5703125" style="4" customWidth="1"/>
    <col min="14337" max="14337" width="13.28515625" style="4" bestFit="1" customWidth="1"/>
    <col min="14338" max="14338" width="16.28515625" style="4" customWidth="1"/>
    <col min="14339" max="14339" width="15.28515625" style="4" customWidth="1"/>
    <col min="14340" max="14340" width="14.42578125" style="4" customWidth="1"/>
    <col min="14341" max="14341" width="13.42578125" style="4" customWidth="1"/>
    <col min="14342" max="14342" width="12.7109375" style="4" customWidth="1"/>
    <col min="14343" max="14343" width="14" style="4" customWidth="1"/>
    <col min="14344" max="14344" width="15.7109375" style="4" customWidth="1"/>
    <col min="14345" max="14345" width="11.7109375" style="4" customWidth="1"/>
    <col min="14346" max="14346" width="10.7109375" style="4" customWidth="1"/>
    <col min="14347" max="14347" width="13.7109375" style="4" bestFit="1" customWidth="1"/>
    <col min="14348" max="14348" width="13.5703125" style="4" customWidth="1"/>
    <col min="14349" max="14349" width="17.7109375" style="4" customWidth="1"/>
    <col min="14350" max="14591" width="8.5703125" style="4"/>
    <col min="14592" max="14592" width="5.5703125" style="4" customWidth="1"/>
    <col min="14593" max="14593" width="13.28515625" style="4" bestFit="1" customWidth="1"/>
    <col min="14594" max="14594" width="16.28515625" style="4" customWidth="1"/>
    <col min="14595" max="14595" width="15.28515625" style="4" customWidth="1"/>
    <col min="14596" max="14596" width="14.42578125" style="4" customWidth="1"/>
    <col min="14597" max="14597" width="13.42578125" style="4" customWidth="1"/>
    <col min="14598" max="14598" width="12.7109375" style="4" customWidth="1"/>
    <col min="14599" max="14599" width="14" style="4" customWidth="1"/>
    <col min="14600" max="14600" width="15.7109375" style="4" customWidth="1"/>
    <col min="14601" max="14601" width="11.7109375" style="4" customWidth="1"/>
    <col min="14602" max="14602" width="10.7109375" style="4" customWidth="1"/>
    <col min="14603" max="14603" width="13.7109375" style="4" bestFit="1" customWidth="1"/>
    <col min="14604" max="14604" width="13.5703125" style="4" customWidth="1"/>
    <col min="14605" max="14605" width="17.7109375" style="4" customWidth="1"/>
    <col min="14606" max="14847" width="8.5703125" style="4"/>
    <col min="14848" max="14848" width="5.5703125" style="4" customWidth="1"/>
    <col min="14849" max="14849" width="13.28515625" style="4" bestFit="1" customWidth="1"/>
    <col min="14850" max="14850" width="16.28515625" style="4" customWidth="1"/>
    <col min="14851" max="14851" width="15.28515625" style="4" customWidth="1"/>
    <col min="14852" max="14852" width="14.42578125" style="4" customWidth="1"/>
    <col min="14853" max="14853" width="13.42578125" style="4" customWidth="1"/>
    <col min="14854" max="14854" width="12.7109375" style="4" customWidth="1"/>
    <col min="14855" max="14855" width="14" style="4" customWidth="1"/>
    <col min="14856" max="14856" width="15.7109375" style="4" customWidth="1"/>
    <col min="14857" max="14857" width="11.7109375" style="4" customWidth="1"/>
    <col min="14858" max="14858" width="10.7109375" style="4" customWidth="1"/>
    <col min="14859" max="14859" width="13.7109375" style="4" bestFit="1" customWidth="1"/>
    <col min="14860" max="14860" width="13.5703125" style="4" customWidth="1"/>
    <col min="14861" max="14861" width="17.7109375" style="4" customWidth="1"/>
    <col min="14862" max="15103" width="8.5703125" style="4"/>
    <col min="15104" max="15104" width="5.5703125" style="4" customWidth="1"/>
    <col min="15105" max="15105" width="13.28515625" style="4" bestFit="1" customWidth="1"/>
    <col min="15106" max="15106" width="16.28515625" style="4" customWidth="1"/>
    <col min="15107" max="15107" width="15.28515625" style="4" customWidth="1"/>
    <col min="15108" max="15108" width="14.42578125" style="4" customWidth="1"/>
    <col min="15109" max="15109" width="13.42578125" style="4" customWidth="1"/>
    <col min="15110" max="15110" width="12.7109375" style="4" customWidth="1"/>
    <col min="15111" max="15111" width="14" style="4" customWidth="1"/>
    <col min="15112" max="15112" width="15.7109375" style="4" customWidth="1"/>
    <col min="15113" max="15113" width="11.7109375" style="4" customWidth="1"/>
    <col min="15114" max="15114" width="10.7109375" style="4" customWidth="1"/>
    <col min="15115" max="15115" width="13.7109375" style="4" bestFit="1" customWidth="1"/>
    <col min="15116" max="15116" width="13.5703125" style="4" customWidth="1"/>
    <col min="15117" max="15117" width="17.7109375" style="4" customWidth="1"/>
    <col min="15118" max="15359" width="8.5703125" style="4"/>
    <col min="15360" max="15360" width="5.5703125" style="4" customWidth="1"/>
    <col min="15361" max="15361" width="13.28515625" style="4" bestFit="1" customWidth="1"/>
    <col min="15362" max="15362" width="16.28515625" style="4" customWidth="1"/>
    <col min="15363" max="15363" width="15.28515625" style="4" customWidth="1"/>
    <col min="15364" max="15364" width="14.42578125" style="4" customWidth="1"/>
    <col min="15365" max="15365" width="13.42578125" style="4" customWidth="1"/>
    <col min="15366" max="15366" width="12.7109375" style="4" customWidth="1"/>
    <col min="15367" max="15367" width="14" style="4" customWidth="1"/>
    <col min="15368" max="15368" width="15.7109375" style="4" customWidth="1"/>
    <col min="15369" max="15369" width="11.7109375" style="4" customWidth="1"/>
    <col min="15370" max="15370" width="10.7109375" style="4" customWidth="1"/>
    <col min="15371" max="15371" width="13.7109375" style="4" bestFit="1" customWidth="1"/>
    <col min="15372" max="15372" width="13.5703125" style="4" customWidth="1"/>
    <col min="15373" max="15373" width="17.7109375" style="4" customWidth="1"/>
    <col min="15374" max="15615" width="8.5703125" style="4"/>
    <col min="15616" max="15616" width="5.5703125" style="4" customWidth="1"/>
    <col min="15617" max="15617" width="13.28515625" style="4" bestFit="1" customWidth="1"/>
    <col min="15618" max="15618" width="16.28515625" style="4" customWidth="1"/>
    <col min="15619" max="15619" width="15.28515625" style="4" customWidth="1"/>
    <col min="15620" max="15620" width="14.42578125" style="4" customWidth="1"/>
    <col min="15621" max="15621" width="13.42578125" style="4" customWidth="1"/>
    <col min="15622" max="15622" width="12.7109375" style="4" customWidth="1"/>
    <col min="15623" max="15623" width="14" style="4" customWidth="1"/>
    <col min="15624" max="15624" width="15.7109375" style="4" customWidth="1"/>
    <col min="15625" max="15625" width="11.7109375" style="4" customWidth="1"/>
    <col min="15626" max="15626" width="10.7109375" style="4" customWidth="1"/>
    <col min="15627" max="15627" width="13.7109375" style="4" bestFit="1" customWidth="1"/>
    <col min="15628" max="15628" width="13.5703125" style="4" customWidth="1"/>
    <col min="15629" max="15629" width="17.7109375" style="4" customWidth="1"/>
    <col min="15630" max="15871" width="8.5703125" style="4"/>
    <col min="15872" max="15872" width="5.5703125" style="4" customWidth="1"/>
    <col min="15873" max="15873" width="13.28515625" style="4" bestFit="1" customWidth="1"/>
    <col min="15874" max="15874" width="16.28515625" style="4" customWidth="1"/>
    <col min="15875" max="15875" width="15.28515625" style="4" customWidth="1"/>
    <col min="15876" max="15876" width="14.42578125" style="4" customWidth="1"/>
    <col min="15877" max="15877" width="13.42578125" style="4" customWidth="1"/>
    <col min="15878" max="15878" width="12.7109375" style="4" customWidth="1"/>
    <col min="15879" max="15879" width="14" style="4" customWidth="1"/>
    <col min="15880" max="15880" width="15.7109375" style="4" customWidth="1"/>
    <col min="15881" max="15881" width="11.7109375" style="4" customWidth="1"/>
    <col min="15882" max="15882" width="10.7109375" style="4" customWidth="1"/>
    <col min="15883" max="15883" width="13.7109375" style="4" bestFit="1" customWidth="1"/>
    <col min="15884" max="15884" width="13.5703125" style="4" customWidth="1"/>
    <col min="15885" max="15885" width="17.7109375" style="4" customWidth="1"/>
    <col min="15886" max="16127" width="8.5703125" style="4"/>
    <col min="16128" max="16128" width="5.5703125" style="4" customWidth="1"/>
    <col min="16129" max="16129" width="13.28515625" style="4" bestFit="1" customWidth="1"/>
    <col min="16130" max="16130" width="16.28515625" style="4" customWidth="1"/>
    <col min="16131" max="16131" width="15.28515625" style="4" customWidth="1"/>
    <col min="16132" max="16132" width="14.42578125" style="4" customWidth="1"/>
    <col min="16133" max="16133" width="13.42578125" style="4" customWidth="1"/>
    <col min="16134" max="16134" width="12.7109375" style="4" customWidth="1"/>
    <col min="16135" max="16135" width="14" style="4" customWidth="1"/>
    <col min="16136" max="16136" width="15.7109375" style="4" customWidth="1"/>
    <col min="16137" max="16137" width="11.7109375" style="4" customWidth="1"/>
    <col min="16138" max="16138" width="10.7109375" style="4" customWidth="1"/>
    <col min="16139" max="16139" width="13.7109375" style="4" bestFit="1" customWidth="1"/>
    <col min="16140" max="16140" width="13.5703125" style="4" customWidth="1"/>
    <col min="16141" max="16141" width="17.7109375" style="4" customWidth="1"/>
    <col min="16142" max="16384" width="8.5703125" style="4"/>
  </cols>
  <sheetData>
    <row r="1" spans="1:13" ht="14.25" customHeight="1" x14ac:dyDescent="0.25">
      <c r="A1" s="516" t="s">
        <v>0</v>
      </c>
      <c r="B1" s="517"/>
      <c r="C1" s="517"/>
      <c r="D1" s="1"/>
      <c r="E1" s="2"/>
      <c r="F1" s="3"/>
      <c r="I1" s="525" t="s">
        <v>1</v>
      </c>
      <c r="J1" s="526"/>
      <c r="K1" s="526"/>
      <c r="L1" s="527"/>
      <c r="M1" s="327"/>
    </row>
    <row r="2" spans="1:13" ht="12.75" customHeight="1" x14ac:dyDescent="0.25">
      <c r="A2" s="518" t="s">
        <v>2</v>
      </c>
      <c r="B2" s="519"/>
      <c r="C2" s="519"/>
      <c r="D2" s="5"/>
      <c r="E2" s="6"/>
      <c r="F2" s="7"/>
      <c r="H2" s="328"/>
      <c r="I2" s="329"/>
      <c r="J2" s="330"/>
      <c r="K2" s="330"/>
      <c r="L2" s="331"/>
    </row>
    <row r="3" spans="1:13" ht="19.5" customHeight="1" thickBot="1" x14ac:dyDescent="0.3">
      <c r="A3" s="520" t="s">
        <v>3</v>
      </c>
      <c r="B3" s="521" t="s">
        <v>4</v>
      </c>
      <c r="C3" s="521" t="s">
        <v>4</v>
      </c>
      <c r="D3" s="8"/>
      <c r="E3" s="9"/>
      <c r="F3" s="10"/>
      <c r="I3" s="332"/>
      <c r="J3" s="333"/>
      <c r="K3" s="333"/>
      <c r="L3" s="334"/>
    </row>
    <row r="4" spans="1:13" ht="16.5" customHeight="1" x14ac:dyDescent="0.25">
      <c r="A4" s="11"/>
      <c r="B4" s="11"/>
      <c r="C4" s="11"/>
      <c r="D4" s="11"/>
      <c r="E4" s="11"/>
      <c r="F4" s="11"/>
      <c r="G4" s="11"/>
      <c r="H4" s="11"/>
      <c r="I4" s="11"/>
      <c r="J4" s="11"/>
      <c r="K4" s="11"/>
      <c r="L4" s="11"/>
      <c r="M4" s="335"/>
    </row>
    <row r="5" spans="1:13" ht="19.5" customHeight="1" x14ac:dyDescent="0.25">
      <c r="A5" s="572" t="s">
        <v>202</v>
      </c>
      <c r="B5" s="573"/>
      <c r="C5" s="573"/>
      <c r="D5" s="573"/>
      <c r="E5" s="573"/>
      <c r="F5" s="573"/>
      <c r="G5" s="573"/>
      <c r="H5" s="573"/>
      <c r="I5" s="573"/>
      <c r="J5" s="573"/>
      <c r="K5" s="574"/>
      <c r="L5" s="349"/>
      <c r="M5" s="349"/>
    </row>
    <row r="6" spans="1:13" ht="105" customHeight="1" x14ac:dyDescent="0.25">
      <c r="A6" s="571" t="s">
        <v>5</v>
      </c>
      <c r="B6" s="350" t="s">
        <v>6</v>
      </c>
      <c r="C6" s="50" t="s">
        <v>195</v>
      </c>
      <c r="D6" s="405" t="s">
        <v>159</v>
      </c>
      <c r="E6" s="409"/>
      <c r="F6" s="350"/>
      <c r="G6" s="350" t="s">
        <v>25</v>
      </c>
      <c r="H6" s="350" t="s">
        <v>169</v>
      </c>
      <c r="I6" s="351" t="s">
        <v>26</v>
      </c>
      <c r="J6" s="340" t="s">
        <v>61</v>
      </c>
      <c r="K6" s="29" t="s">
        <v>280</v>
      </c>
    </row>
    <row r="7" spans="1:13" ht="18" customHeight="1" x14ac:dyDescent="0.25">
      <c r="A7" s="515"/>
      <c r="B7" s="52" t="s">
        <v>7</v>
      </c>
      <c r="C7" s="53">
        <v>63807.87</v>
      </c>
      <c r="D7" s="345">
        <f>49.08*13</f>
        <v>638.04</v>
      </c>
      <c r="E7" s="409"/>
      <c r="F7" s="346"/>
      <c r="G7" s="56">
        <f>+C7+D7</f>
        <v>64445.91</v>
      </c>
      <c r="H7" s="57">
        <f>G7*38.38%</f>
        <v>24734.340258000004</v>
      </c>
      <c r="I7" s="347">
        <f>+ROUND(+G7+H7,2)</f>
        <v>89180.25</v>
      </c>
      <c r="J7" s="337"/>
      <c r="K7" s="339">
        <f>+ROUND((J7*I7),2)</f>
        <v>0</v>
      </c>
    </row>
    <row r="8" spans="1:13" ht="18" customHeight="1" x14ac:dyDescent="0.25">
      <c r="A8" s="515"/>
      <c r="B8" s="52" t="s">
        <v>8</v>
      </c>
      <c r="C8" s="53">
        <v>50005.77</v>
      </c>
      <c r="D8" s="406">
        <f>38.47*13</f>
        <v>500.11</v>
      </c>
      <c r="E8" s="409"/>
      <c r="F8" s="346"/>
      <c r="G8" s="56">
        <f>+C8+D8</f>
        <v>50505.88</v>
      </c>
      <c r="H8" s="57">
        <f>G8*38.38%</f>
        <v>19384.156744</v>
      </c>
      <c r="I8" s="347">
        <f>+ROUND(+G8+H8,2)</f>
        <v>69890.039999999994</v>
      </c>
      <c r="J8" s="337"/>
      <c r="K8" s="339">
        <f>+ROUND((J8*I8),2)</f>
        <v>0</v>
      </c>
    </row>
    <row r="9" spans="1:13" ht="11.25" customHeight="1" x14ac:dyDescent="0.25">
      <c r="A9" s="62"/>
      <c r="B9" s="62"/>
      <c r="C9" s="64"/>
      <c r="D9" s="64"/>
      <c r="E9" s="64"/>
      <c r="F9" s="64"/>
      <c r="G9" s="64"/>
      <c r="H9" s="64"/>
      <c r="I9" s="64"/>
      <c r="J9" s="352"/>
      <c r="K9" s="353"/>
    </row>
    <row r="10" spans="1:13" ht="87" customHeight="1" x14ac:dyDescent="0.3">
      <c r="A10" s="414"/>
      <c r="B10" s="35"/>
      <c r="C10" s="50" t="s">
        <v>273</v>
      </c>
      <c r="D10" s="50" t="s">
        <v>159</v>
      </c>
      <c r="E10" s="55"/>
      <c r="F10" s="50"/>
      <c r="G10" s="50" t="s">
        <v>32</v>
      </c>
      <c r="H10" s="50" t="s">
        <v>169</v>
      </c>
      <c r="I10" s="343" t="s">
        <v>26</v>
      </c>
      <c r="J10" s="437" t="s">
        <v>270</v>
      </c>
      <c r="K10" s="29" t="s">
        <v>280</v>
      </c>
    </row>
    <row r="11" spans="1:13" ht="22.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438"/>
      <c r="K11" s="439">
        <f t="shared" ref="K11:K16" si="2">+ROUND((J11*I11),2)</f>
        <v>0</v>
      </c>
    </row>
    <row r="12" spans="1:13" ht="22.5" customHeight="1" x14ac:dyDescent="0.3">
      <c r="A12" s="524"/>
      <c r="B12" s="408" t="s">
        <v>262</v>
      </c>
      <c r="C12" s="53">
        <f>38588.32/12*13</f>
        <v>41804.013333333329</v>
      </c>
      <c r="D12" s="223">
        <f>32.16*13</f>
        <v>418.07999999999993</v>
      </c>
      <c r="E12" s="55"/>
      <c r="F12" s="66"/>
      <c r="G12" s="344">
        <f t="shared" si="0"/>
        <v>42222.093333333331</v>
      </c>
      <c r="H12" s="57">
        <f t="shared" ref="H12:H16" si="3">G12*38.38%</f>
        <v>16204.839421333334</v>
      </c>
      <c r="I12" s="347">
        <f t="shared" si="1"/>
        <v>58426.93</v>
      </c>
      <c r="J12" s="438"/>
      <c r="K12" s="439">
        <f t="shared" si="2"/>
        <v>0</v>
      </c>
    </row>
    <row r="13" spans="1:13" ht="22.5" customHeight="1" x14ac:dyDescent="0.3">
      <c r="A13" s="524"/>
      <c r="B13" s="408" t="s">
        <v>263</v>
      </c>
      <c r="C13" s="53">
        <f>36217.8/12*13</f>
        <v>39235.950000000004</v>
      </c>
      <c r="D13" s="223">
        <f>30.18*13</f>
        <v>392.34</v>
      </c>
      <c r="E13" s="55"/>
      <c r="F13" s="66"/>
      <c r="G13" s="344">
        <f t="shared" si="0"/>
        <v>39628.29</v>
      </c>
      <c r="H13" s="57">
        <f t="shared" si="3"/>
        <v>15209.337702000001</v>
      </c>
      <c r="I13" s="347">
        <f t="shared" si="1"/>
        <v>54837.63</v>
      </c>
      <c r="J13" s="438"/>
      <c r="K13" s="439">
        <f t="shared" si="2"/>
        <v>0</v>
      </c>
    </row>
    <row r="14" spans="1:13" ht="22.5" customHeight="1" x14ac:dyDescent="0.3">
      <c r="A14" s="524"/>
      <c r="B14" s="408" t="s">
        <v>264</v>
      </c>
      <c r="C14" s="53">
        <f>27626.32/12*13</f>
        <v>29928.513333333332</v>
      </c>
      <c r="D14" s="223">
        <f>23.02*13</f>
        <v>299.26</v>
      </c>
      <c r="E14" s="55"/>
      <c r="F14" s="66"/>
      <c r="G14" s="344">
        <f t="shared" si="0"/>
        <v>30227.773333333331</v>
      </c>
      <c r="H14" s="57">
        <f t="shared" si="3"/>
        <v>11601.419405333334</v>
      </c>
      <c r="I14" s="347">
        <f t="shared" si="1"/>
        <v>41829.19</v>
      </c>
      <c r="J14" s="438"/>
      <c r="K14" s="439">
        <f t="shared" si="2"/>
        <v>0</v>
      </c>
    </row>
    <row r="15" spans="1:13" ht="22.5" customHeight="1" x14ac:dyDescent="0.3">
      <c r="A15" s="524"/>
      <c r="B15" s="408" t="s">
        <v>265</v>
      </c>
      <c r="C15" s="53">
        <f>48525.22/12*13</f>
        <v>52568.988333333335</v>
      </c>
      <c r="D15" s="223">
        <f>40.44*13</f>
        <v>525.72</v>
      </c>
      <c r="E15" s="55"/>
      <c r="F15" s="66"/>
      <c r="G15" s="344">
        <f t="shared" si="0"/>
        <v>53094.708333333336</v>
      </c>
      <c r="H15" s="57">
        <f t="shared" si="3"/>
        <v>20377.749058333335</v>
      </c>
      <c r="I15" s="347">
        <f t="shared" si="1"/>
        <v>73472.460000000006</v>
      </c>
      <c r="J15" s="438"/>
      <c r="K15" s="439">
        <f t="shared" si="2"/>
        <v>0</v>
      </c>
    </row>
    <row r="16" spans="1:13" ht="22.5" customHeight="1" x14ac:dyDescent="0.3">
      <c r="A16" s="524"/>
      <c r="B16" s="408" t="s">
        <v>266</v>
      </c>
      <c r="C16" s="53">
        <f>42105.94/12*13</f>
        <v>45614.768333333333</v>
      </c>
      <c r="D16" s="223">
        <f>35.09*13</f>
        <v>456.17000000000007</v>
      </c>
      <c r="E16" s="55"/>
      <c r="F16" s="66"/>
      <c r="G16" s="344">
        <f t="shared" si="0"/>
        <v>46070.938333333332</v>
      </c>
      <c r="H16" s="57">
        <f t="shared" si="3"/>
        <v>17682.026132333332</v>
      </c>
      <c r="I16" s="347">
        <f t="shared" si="1"/>
        <v>63752.959999999999</v>
      </c>
      <c r="J16" s="438"/>
      <c r="K16" s="439">
        <f t="shared" si="2"/>
        <v>0</v>
      </c>
    </row>
    <row r="17" spans="1:11" ht="11.25" customHeight="1" x14ac:dyDescent="0.25">
      <c r="A17" s="62"/>
      <c r="B17" s="62"/>
      <c r="C17" s="64"/>
      <c r="D17" s="64"/>
      <c r="E17" s="64"/>
      <c r="F17" s="64"/>
      <c r="G17" s="64"/>
      <c r="H17" s="64"/>
      <c r="I17" s="64"/>
      <c r="J17" s="352"/>
      <c r="K17" s="353"/>
    </row>
    <row r="18" spans="1:11" ht="84.75" customHeight="1" x14ac:dyDescent="0.25">
      <c r="A18" s="515" t="s">
        <v>9</v>
      </c>
      <c r="B18" s="65"/>
      <c r="C18" s="50" t="s">
        <v>133</v>
      </c>
      <c r="D18" s="50" t="s">
        <v>159</v>
      </c>
      <c r="E18" s="50" t="s">
        <v>27</v>
      </c>
      <c r="F18" s="50" t="s">
        <v>28</v>
      </c>
      <c r="G18" s="50" t="s">
        <v>10</v>
      </c>
      <c r="H18" s="50" t="s">
        <v>29</v>
      </c>
      <c r="I18" s="343" t="s">
        <v>26</v>
      </c>
      <c r="J18" s="340" t="s">
        <v>61</v>
      </c>
      <c r="K18" s="29" t="s">
        <v>280</v>
      </c>
    </row>
    <row r="19" spans="1:11" ht="15.75" customHeight="1" x14ac:dyDescent="0.25">
      <c r="A19" s="515"/>
      <c r="B19" s="50" t="s">
        <v>165</v>
      </c>
      <c r="C19" s="348">
        <f>34634.49/12*13</f>
        <v>37520.697500000002</v>
      </c>
      <c r="D19" s="348">
        <f>28.86*13</f>
        <v>375.18</v>
      </c>
      <c r="E19" s="348"/>
      <c r="F19" s="348"/>
      <c r="G19" s="348">
        <f>+C19+D19+E19+F19</f>
        <v>37895.877500000002</v>
      </c>
      <c r="H19" s="348">
        <f>+(C19+D19+E19)*38.38%+(F19*32.7%)</f>
        <v>14544.437784500002</v>
      </c>
      <c r="I19" s="347" t="str">
        <f>+IF(E19&lt;&gt;0,+ROUND(+G19+H19,2),"0")</f>
        <v>0</v>
      </c>
      <c r="J19" s="337"/>
      <c r="K19" s="339">
        <f>+ROUND((J19*I19),2)</f>
        <v>0</v>
      </c>
    </row>
    <row r="20" spans="1:11" ht="18.75" x14ac:dyDescent="0.25">
      <c r="A20" s="515"/>
      <c r="B20" s="63"/>
      <c r="C20" s="64"/>
      <c r="D20" s="64"/>
      <c r="E20" s="64"/>
      <c r="F20" s="64"/>
      <c r="G20" s="64"/>
      <c r="H20" s="64"/>
      <c r="I20" s="64"/>
      <c r="J20" s="22"/>
      <c r="K20" s="22"/>
    </row>
    <row r="21" spans="1:11" ht="76.5" customHeight="1" x14ac:dyDescent="0.25">
      <c r="A21" s="515"/>
      <c r="B21" s="65"/>
      <c r="C21" s="50" t="s">
        <v>133</v>
      </c>
      <c r="D21" s="50" t="s">
        <v>159</v>
      </c>
      <c r="E21" s="50" t="s">
        <v>279</v>
      </c>
      <c r="F21" s="50"/>
      <c r="G21" s="50" t="s">
        <v>32</v>
      </c>
      <c r="H21" s="50" t="s">
        <v>169</v>
      </c>
      <c r="I21" s="343" t="s">
        <v>26</v>
      </c>
      <c r="J21" s="336" t="s">
        <v>61</v>
      </c>
      <c r="K21" s="29" t="s">
        <v>280</v>
      </c>
    </row>
    <row r="22" spans="1:11" ht="18" customHeight="1" x14ac:dyDescent="0.3">
      <c r="A22" s="515"/>
      <c r="B22" s="223" t="s">
        <v>11</v>
      </c>
      <c r="C22" s="53">
        <f>ROUND(25363.13/12*13,2)</f>
        <v>27476.720000000001</v>
      </c>
      <c r="D22" s="344">
        <f>21.14*13</f>
        <v>274.82</v>
      </c>
      <c r="E22" s="344"/>
      <c r="F22" s="66"/>
      <c r="G22" s="344">
        <f>+F22+D22+C22+E22</f>
        <v>27751.54</v>
      </c>
      <c r="H22" s="57">
        <f>G22*38.38%</f>
        <v>10651.041052</v>
      </c>
      <c r="I22" s="347">
        <f>+ROUND(+G22+H22,2)</f>
        <v>38402.58</v>
      </c>
      <c r="J22" s="337"/>
      <c r="K22" s="339">
        <f>+ROUND((J22*I22),2)</f>
        <v>0</v>
      </c>
    </row>
    <row r="23" spans="1:11" ht="18.75" x14ac:dyDescent="0.3">
      <c r="A23" s="515"/>
      <c r="B23" s="223" t="s">
        <v>12</v>
      </c>
      <c r="C23" s="53">
        <f>+ROUND(20884.37/12*13,2)</f>
        <v>22624.73</v>
      </c>
      <c r="D23" s="344">
        <f>17.4*13</f>
        <v>226.2</v>
      </c>
      <c r="E23" s="344"/>
      <c r="F23" s="66"/>
      <c r="G23" s="344">
        <f>+F23+D23+C23+E23</f>
        <v>22850.93</v>
      </c>
      <c r="H23" s="57">
        <f>G23*38.38%</f>
        <v>8770.1869340000012</v>
      </c>
      <c r="I23" s="347">
        <f>+ROUND(+G23+H23,2)</f>
        <v>31621.119999999999</v>
      </c>
      <c r="J23" s="337"/>
      <c r="K23" s="339">
        <f>+ROUND((J23*I23),2)</f>
        <v>0</v>
      </c>
    </row>
    <row r="24" spans="1:11" ht="18.75" x14ac:dyDescent="0.3">
      <c r="A24" s="515"/>
      <c r="B24" s="223" t="s">
        <v>13</v>
      </c>
      <c r="C24" s="53">
        <f>+ROUND(19847.64/12*13,2)</f>
        <v>21501.61</v>
      </c>
      <c r="D24" s="344">
        <f>16.54*13</f>
        <v>215.01999999999998</v>
      </c>
      <c r="E24" s="344"/>
      <c r="F24" s="66"/>
      <c r="G24" s="344">
        <f>+F24+D24+C24+E24</f>
        <v>21716.63</v>
      </c>
      <c r="H24" s="57">
        <f>G24*38.38%</f>
        <v>8334.8425940000016</v>
      </c>
      <c r="I24" s="347">
        <f>+ROUND(+G24+H24,2)</f>
        <v>30051.47</v>
      </c>
      <c r="J24" s="337"/>
      <c r="K24" s="339">
        <f>+ROUND((J24*I24),2)</f>
        <v>0</v>
      </c>
    </row>
    <row r="25" spans="1:11" ht="18.75" x14ac:dyDescent="0.3">
      <c r="A25" s="35"/>
      <c r="B25" s="91"/>
      <c r="C25" s="91"/>
      <c r="D25" s="36"/>
      <c r="E25" s="36"/>
      <c r="F25" s="91"/>
      <c r="G25" s="91"/>
      <c r="H25" s="91"/>
      <c r="I25" s="296" t="s">
        <v>14</v>
      </c>
      <c r="J25" s="338">
        <f>+SUM(J7:J24)</f>
        <v>0</v>
      </c>
      <c r="K25" s="341">
        <f>+SUM(K7:K24)</f>
        <v>0</v>
      </c>
    </row>
    <row r="28" spans="1:11" x14ac:dyDescent="0.25">
      <c r="A28" s="342" t="s">
        <v>64</v>
      </c>
    </row>
  </sheetData>
  <sheetProtection selectLockedCells="1" selectUnlockedCells="1"/>
  <mergeCells count="8">
    <mergeCell ref="A18:A24"/>
    <mergeCell ref="A1:C1"/>
    <mergeCell ref="I1:L1"/>
    <mergeCell ref="A2:C2"/>
    <mergeCell ref="A3:C3"/>
    <mergeCell ref="A6:A8"/>
    <mergeCell ref="A5:K5"/>
    <mergeCell ref="A11:A16"/>
  </mergeCells>
  <pageMargins left="0.45" right="0.47013888888888888" top="0.62013888888888891" bottom="0.47013888888888888" header="0.51180555555555551" footer="0.51180555555555551"/>
  <pageSetup paperSize="9" scale="64"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8CF4-A8F3-456A-82ED-F0F4F1716F11}">
  <sheetPr>
    <tabColor theme="7"/>
    <pageSetUpPr fitToPage="1"/>
  </sheetPr>
  <dimension ref="A1:N42"/>
  <sheetViews>
    <sheetView showGridLines="0" topLeftCell="A10" zoomScale="70" zoomScaleNormal="70" workbookViewId="0">
      <selection activeCell="J22" sqref="J22"/>
    </sheetView>
  </sheetViews>
  <sheetFormatPr defaultColWidth="8.5703125" defaultRowHeight="18.75" x14ac:dyDescent="0.3"/>
  <cols>
    <col min="1" max="1" width="7.5703125" style="35" customWidth="1"/>
    <col min="2" max="2" width="13.28515625" style="35" bestFit="1" customWidth="1"/>
    <col min="3" max="3" width="16.28515625" style="35" customWidth="1"/>
    <col min="4" max="4" width="23" style="35" customWidth="1"/>
    <col min="5" max="5" width="14.42578125" style="35" customWidth="1"/>
    <col min="6" max="6" width="14.28515625" style="35" bestFit="1" customWidth="1"/>
    <col min="7" max="7" width="13.7109375" style="35" bestFit="1" customWidth="1"/>
    <col min="8" max="8" width="18.7109375" style="35" bestFit="1" customWidth="1"/>
    <col min="9" max="9" width="18.28515625" style="35" customWidth="1"/>
    <col min="10" max="10" width="16.28515625" style="35" customWidth="1"/>
    <col min="11" max="11" width="26.85546875" style="35" customWidth="1"/>
    <col min="12" max="12" width="12" style="35" customWidth="1"/>
    <col min="13" max="13" width="8.5703125" style="35"/>
    <col min="14" max="14" width="12" style="35" customWidth="1"/>
    <col min="15" max="15" width="11.42578125" style="35" customWidth="1"/>
    <col min="16" max="17" width="12" style="35" customWidth="1"/>
    <col min="18" max="254" width="8.5703125" style="35"/>
    <col min="255" max="255" width="13.28515625" style="35" bestFit="1" customWidth="1"/>
    <col min="256" max="256" width="16.28515625" style="35" customWidth="1"/>
    <col min="257" max="257" width="15.28515625" style="35" customWidth="1"/>
    <col min="258" max="258" width="14.42578125" style="35" customWidth="1"/>
    <col min="259" max="259" width="14.28515625" style="35" bestFit="1" customWidth="1"/>
    <col min="260" max="260" width="12.7109375" style="35" customWidth="1"/>
    <col min="261" max="261" width="18.7109375" style="35" bestFit="1" customWidth="1"/>
    <col min="262" max="262" width="14.28515625" style="35" customWidth="1"/>
    <col min="263" max="263" width="11.7109375" style="35" customWidth="1"/>
    <col min="264" max="264" width="12.7109375" style="35" customWidth="1"/>
    <col min="265" max="265" width="16.28515625" style="35" customWidth="1"/>
    <col min="266" max="266" width="12.5703125" style="35" customWidth="1"/>
    <col min="267" max="267" width="17.5703125" style="35" customWidth="1"/>
    <col min="268" max="268" width="12" style="35" customWidth="1"/>
    <col min="269" max="269" width="8.5703125" style="35"/>
    <col min="270" max="270" width="12" style="35" customWidth="1"/>
    <col min="271" max="271" width="11.42578125" style="35" customWidth="1"/>
    <col min="272" max="273" width="12" style="35" customWidth="1"/>
    <col min="274" max="510" width="8.5703125" style="35"/>
    <col min="511" max="511" width="13.28515625" style="35" bestFit="1" customWidth="1"/>
    <col min="512" max="512" width="16.28515625" style="35" customWidth="1"/>
    <col min="513" max="513" width="15.28515625" style="35" customWidth="1"/>
    <col min="514" max="514" width="14.42578125" style="35" customWidth="1"/>
    <col min="515" max="515" width="14.28515625" style="35" bestFit="1" customWidth="1"/>
    <col min="516" max="516" width="12.7109375" style="35" customWidth="1"/>
    <col min="517" max="517" width="18.7109375" style="35" bestFit="1" customWidth="1"/>
    <col min="518" max="518" width="14.28515625" style="35" customWidth="1"/>
    <col min="519" max="519" width="11.7109375" style="35" customWidth="1"/>
    <col min="520" max="520" width="12.7109375" style="35" customWidth="1"/>
    <col min="521" max="521" width="16.28515625" style="35" customWidth="1"/>
    <col min="522" max="522" width="12.5703125" style="35" customWidth="1"/>
    <col min="523" max="523" width="17.5703125" style="35" customWidth="1"/>
    <col min="524" max="524" width="12" style="35" customWidth="1"/>
    <col min="525" max="525" width="8.5703125" style="35"/>
    <col min="526" max="526" width="12" style="35" customWidth="1"/>
    <col min="527" max="527" width="11.42578125" style="35" customWidth="1"/>
    <col min="528" max="529" width="12" style="35" customWidth="1"/>
    <col min="530" max="766" width="8.5703125" style="35"/>
    <col min="767" max="767" width="13.28515625" style="35" bestFit="1" customWidth="1"/>
    <col min="768" max="768" width="16.28515625" style="35" customWidth="1"/>
    <col min="769" max="769" width="15.28515625" style="35" customWidth="1"/>
    <col min="770" max="770" width="14.42578125" style="35" customWidth="1"/>
    <col min="771" max="771" width="14.28515625" style="35" bestFit="1" customWidth="1"/>
    <col min="772" max="772" width="12.7109375" style="35" customWidth="1"/>
    <col min="773" max="773" width="18.7109375" style="35" bestFit="1" customWidth="1"/>
    <col min="774" max="774" width="14.28515625" style="35" customWidth="1"/>
    <col min="775" max="775" width="11.7109375" style="35" customWidth="1"/>
    <col min="776" max="776" width="12.7109375" style="35" customWidth="1"/>
    <col min="777" max="777" width="16.28515625" style="35" customWidth="1"/>
    <col min="778" max="778" width="12.5703125" style="35" customWidth="1"/>
    <col min="779" max="779" width="17.5703125" style="35" customWidth="1"/>
    <col min="780" max="780" width="12" style="35" customWidth="1"/>
    <col min="781" max="781" width="8.5703125" style="35"/>
    <col min="782" max="782" width="12" style="35" customWidth="1"/>
    <col min="783" max="783" width="11.42578125" style="35" customWidth="1"/>
    <col min="784" max="785" width="12" style="35" customWidth="1"/>
    <col min="786" max="1022" width="8.5703125" style="35"/>
    <col min="1023" max="1023" width="13.28515625" style="35" bestFit="1" customWidth="1"/>
    <col min="1024" max="1024" width="16.28515625" style="35" customWidth="1"/>
    <col min="1025" max="1025" width="15.28515625" style="35" customWidth="1"/>
    <col min="1026" max="1026" width="14.42578125" style="35" customWidth="1"/>
    <col min="1027" max="1027" width="14.28515625" style="35" bestFit="1" customWidth="1"/>
    <col min="1028" max="1028" width="12.7109375" style="35" customWidth="1"/>
    <col min="1029" max="1029" width="18.7109375" style="35" bestFit="1" customWidth="1"/>
    <col min="1030" max="1030" width="14.28515625" style="35" customWidth="1"/>
    <col min="1031" max="1031" width="11.7109375" style="35" customWidth="1"/>
    <col min="1032" max="1032" width="12.7109375" style="35" customWidth="1"/>
    <col min="1033" max="1033" width="16.28515625" style="35" customWidth="1"/>
    <col min="1034" max="1034" width="12.5703125" style="35" customWidth="1"/>
    <col min="1035" max="1035" width="17.5703125" style="35" customWidth="1"/>
    <col min="1036" max="1036" width="12" style="35" customWidth="1"/>
    <col min="1037" max="1037" width="8.5703125" style="35"/>
    <col min="1038" max="1038" width="12" style="35" customWidth="1"/>
    <col min="1039" max="1039" width="11.42578125" style="35" customWidth="1"/>
    <col min="1040" max="1041" width="12" style="35" customWidth="1"/>
    <col min="1042" max="1278" width="8.5703125" style="35"/>
    <col min="1279" max="1279" width="13.28515625" style="35" bestFit="1" customWidth="1"/>
    <col min="1280" max="1280" width="16.28515625" style="35" customWidth="1"/>
    <col min="1281" max="1281" width="15.28515625" style="35" customWidth="1"/>
    <col min="1282" max="1282" width="14.42578125" style="35" customWidth="1"/>
    <col min="1283" max="1283" width="14.28515625" style="35" bestFit="1" customWidth="1"/>
    <col min="1284" max="1284" width="12.7109375" style="35" customWidth="1"/>
    <col min="1285" max="1285" width="18.7109375" style="35" bestFit="1" customWidth="1"/>
    <col min="1286" max="1286" width="14.28515625" style="35" customWidth="1"/>
    <col min="1287" max="1287" width="11.7109375" style="35" customWidth="1"/>
    <col min="1288" max="1288" width="12.7109375" style="35" customWidth="1"/>
    <col min="1289" max="1289" width="16.28515625" style="35" customWidth="1"/>
    <col min="1290" max="1290" width="12.5703125" style="35" customWidth="1"/>
    <col min="1291" max="1291" width="17.5703125" style="35" customWidth="1"/>
    <col min="1292" max="1292" width="12" style="35" customWidth="1"/>
    <col min="1293" max="1293" width="8.5703125" style="35"/>
    <col min="1294" max="1294" width="12" style="35" customWidth="1"/>
    <col min="1295" max="1295" width="11.42578125" style="35" customWidth="1"/>
    <col min="1296" max="1297" width="12" style="35" customWidth="1"/>
    <col min="1298" max="1534" width="8.5703125" style="35"/>
    <col min="1535" max="1535" width="13.28515625" style="35" bestFit="1" customWidth="1"/>
    <col min="1536" max="1536" width="16.28515625" style="35" customWidth="1"/>
    <col min="1537" max="1537" width="15.28515625" style="35" customWidth="1"/>
    <col min="1538" max="1538" width="14.42578125" style="35" customWidth="1"/>
    <col min="1539" max="1539" width="14.28515625" style="35" bestFit="1" customWidth="1"/>
    <col min="1540" max="1540" width="12.7109375" style="35" customWidth="1"/>
    <col min="1541" max="1541" width="18.7109375" style="35" bestFit="1" customWidth="1"/>
    <col min="1542" max="1542" width="14.28515625" style="35" customWidth="1"/>
    <col min="1543" max="1543" width="11.7109375" style="35" customWidth="1"/>
    <col min="1544" max="1544" width="12.7109375" style="35" customWidth="1"/>
    <col min="1545" max="1545" width="16.28515625" style="35" customWidth="1"/>
    <col min="1546" max="1546" width="12.5703125" style="35" customWidth="1"/>
    <col min="1547" max="1547" width="17.5703125" style="35" customWidth="1"/>
    <col min="1548" max="1548" width="12" style="35" customWidth="1"/>
    <col min="1549" max="1549" width="8.5703125" style="35"/>
    <col min="1550" max="1550" width="12" style="35" customWidth="1"/>
    <col min="1551" max="1551" width="11.42578125" style="35" customWidth="1"/>
    <col min="1552" max="1553" width="12" style="35" customWidth="1"/>
    <col min="1554" max="1790" width="8.5703125" style="35"/>
    <col min="1791" max="1791" width="13.28515625" style="35" bestFit="1" customWidth="1"/>
    <col min="1792" max="1792" width="16.28515625" style="35" customWidth="1"/>
    <col min="1793" max="1793" width="15.28515625" style="35" customWidth="1"/>
    <col min="1794" max="1794" width="14.42578125" style="35" customWidth="1"/>
    <col min="1795" max="1795" width="14.28515625" style="35" bestFit="1" customWidth="1"/>
    <col min="1796" max="1796" width="12.7109375" style="35" customWidth="1"/>
    <col min="1797" max="1797" width="18.7109375" style="35" bestFit="1" customWidth="1"/>
    <col min="1798" max="1798" width="14.28515625" style="35" customWidth="1"/>
    <col min="1799" max="1799" width="11.7109375" style="35" customWidth="1"/>
    <col min="1800" max="1800" width="12.7109375" style="35" customWidth="1"/>
    <col min="1801" max="1801" width="16.28515625" style="35" customWidth="1"/>
    <col min="1802" max="1802" width="12.5703125" style="35" customWidth="1"/>
    <col min="1803" max="1803" width="17.5703125" style="35" customWidth="1"/>
    <col min="1804" max="1804" width="12" style="35" customWidth="1"/>
    <col min="1805" max="1805" width="8.5703125" style="35"/>
    <col min="1806" max="1806" width="12" style="35" customWidth="1"/>
    <col min="1807" max="1807" width="11.42578125" style="35" customWidth="1"/>
    <col min="1808" max="1809" width="12" style="35" customWidth="1"/>
    <col min="1810" max="2046" width="8.5703125" style="35"/>
    <col min="2047" max="2047" width="13.28515625" style="35" bestFit="1" customWidth="1"/>
    <col min="2048" max="2048" width="16.28515625" style="35" customWidth="1"/>
    <col min="2049" max="2049" width="15.28515625" style="35" customWidth="1"/>
    <col min="2050" max="2050" width="14.42578125" style="35" customWidth="1"/>
    <col min="2051" max="2051" width="14.28515625" style="35" bestFit="1" customWidth="1"/>
    <col min="2052" max="2052" width="12.7109375" style="35" customWidth="1"/>
    <col min="2053" max="2053" width="18.7109375" style="35" bestFit="1" customWidth="1"/>
    <col min="2054" max="2054" width="14.28515625" style="35" customWidth="1"/>
    <col min="2055" max="2055" width="11.7109375" style="35" customWidth="1"/>
    <col min="2056" max="2056" width="12.7109375" style="35" customWidth="1"/>
    <col min="2057" max="2057" width="16.28515625" style="35" customWidth="1"/>
    <col min="2058" max="2058" width="12.5703125" style="35" customWidth="1"/>
    <col min="2059" max="2059" width="17.5703125" style="35" customWidth="1"/>
    <col min="2060" max="2060" width="12" style="35" customWidth="1"/>
    <col min="2061" max="2061" width="8.5703125" style="35"/>
    <col min="2062" max="2062" width="12" style="35" customWidth="1"/>
    <col min="2063" max="2063" width="11.42578125" style="35" customWidth="1"/>
    <col min="2064" max="2065" width="12" style="35" customWidth="1"/>
    <col min="2066" max="2302" width="8.5703125" style="35"/>
    <col min="2303" max="2303" width="13.28515625" style="35" bestFit="1" customWidth="1"/>
    <col min="2304" max="2304" width="16.28515625" style="35" customWidth="1"/>
    <col min="2305" max="2305" width="15.28515625" style="35" customWidth="1"/>
    <col min="2306" max="2306" width="14.42578125" style="35" customWidth="1"/>
    <col min="2307" max="2307" width="14.28515625" style="35" bestFit="1" customWidth="1"/>
    <col min="2308" max="2308" width="12.7109375" style="35" customWidth="1"/>
    <col min="2309" max="2309" width="18.7109375" style="35" bestFit="1" customWidth="1"/>
    <col min="2310" max="2310" width="14.28515625" style="35" customWidth="1"/>
    <col min="2311" max="2311" width="11.7109375" style="35" customWidth="1"/>
    <col min="2312" max="2312" width="12.7109375" style="35" customWidth="1"/>
    <col min="2313" max="2313" width="16.28515625" style="35" customWidth="1"/>
    <col min="2314" max="2314" width="12.5703125" style="35" customWidth="1"/>
    <col min="2315" max="2315" width="17.5703125" style="35" customWidth="1"/>
    <col min="2316" max="2316" width="12" style="35" customWidth="1"/>
    <col min="2317" max="2317" width="8.5703125" style="35"/>
    <col min="2318" max="2318" width="12" style="35" customWidth="1"/>
    <col min="2319" max="2319" width="11.42578125" style="35" customWidth="1"/>
    <col min="2320" max="2321" width="12" style="35" customWidth="1"/>
    <col min="2322" max="2558" width="8.5703125" style="35"/>
    <col min="2559" max="2559" width="13.28515625" style="35" bestFit="1" customWidth="1"/>
    <col min="2560" max="2560" width="16.28515625" style="35" customWidth="1"/>
    <col min="2561" max="2561" width="15.28515625" style="35" customWidth="1"/>
    <col min="2562" max="2562" width="14.42578125" style="35" customWidth="1"/>
    <col min="2563" max="2563" width="14.28515625" style="35" bestFit="1" customWidth="1"/>
    <col min="2564" max="2564" width="12.7109375" style="35" customWidth="1"/>
    <col min="2565" max="2565" width="18.7109375" style="35" bestFit="1" customWidth="1"/>
    <col min="2566" max="2566" width="14.28515625" style="35" customWidth="1"/>
    <col min="2567" max="2567" width="11.7109375" style="35" customWidth="1"/>
    <col min="2568" max="2568" width="12.7109375" style="35" customWidth="1"/>
    <col min="2569" max="2569" width="16.28515625" style="35" customWidth="1"/>
    <col min="2570" max="2570" width="12.5703125" style="35" customWidth="1"/>
    <col min="2571" max="2571" width="17.5703125" style="35" customWidth="1"/>
    <col min="2572" max="2572" width="12" style="35" customWidth="1"/>
    <col min="2573" max="2573" width="8.5703125" style="35"/>
    <col min="2574" max="2574" width="12" style="35" customWidth="1"/>
    <col min="2575" max="2575" width="11.42578125" style="35" customWidth="1"/>
    <col min="2576" max="2577" width="12" style="35" customWidth="1"/>
    <col min="2578" max="2814" width="8.5703125" style="35"/>
    <col min="2815" max="2815" width="13.28515625" style="35" bestFit="1" customWidth="1"/>
    <col min="2816" max="2816" width="16.28515625" style="35" customWidth="1"/>
    <col min="2817" max="2817" width="15.28515625" style="35" customWidth="1"/>
    <col min="2818" max="2818" width="14.42578125" style="35" customWidth="1"/>
    <col min="2819" max="2819" width="14.28515625" style="35" bestFit="1" customWidth="1"/>
    <col min="2820" max="2820" width="12.7109375" style="35" customWidth="1"/>
    <col min="2821" max="2821" width="18.7109375" style="35" bestFit="1" customWidth="1"/>
    <col min="2822" max="2822" width="14.28515625" style="35" customWidth="1"/>
    <col min="2823" max="2823" width="11.7109375" style="35" customWidth="1"/>
    <col min="2824" max="2824" width="12.7109375" style="35" customWidth="1"/>
    <col min="2825" max="2825" width="16.28515625" style="35" customWidth="1"/>
    <col min="2826" max="2826" width="12.5703125" style="35" customWidth="1"/>
    <col min="2827" max="2827" width="17.5703125" style="35" customWidth="1"/>
    <col min="2828" max="2828" width="12" style="35" customWidth="1"/>
    <col min="2829" max="2829" width="8.5703125" style="35"/>
    <col min="2830" max="2830" width="12" style="35" customWidth="1"/>
    <col min="2831" max="2831" width="11.42578125" style="35" customWidth="1"/>
    <col min="2832" max="2833" width="12" style="35" customWidth="1"/>
    <col min="2834" max="3070" width="8.5703125" style="35"/>
    <col min="3071" max="3071" width="13.28515625" style="35" bestFit="1" customWidth="1"/>
    <col min="3072" max="3072" width="16.28515625" style="35" customWidth="1"/>
    <col min="3073" max="3073" width="15.28515625" style="35" customWidth="1"/>
    <col min="3074" max="3074" width="14.42578125" style="35" customWidth="1"/>
    <col min="3075" max="3075" width="14.28515625" style="35" bestFit="1" customWidth="1"/>
    <col min="3076" max="3076" width="12.7109375" style="35" customWidth="1"/>
    <col min="3077" max="3077" width="18.7109375" style="35" bestFit="1" customWidth="1"/>
    <col min="3078" max="3078" width="14.28515625" style="35" customWidth="1"/>
    <col min="3079" max="3079" width="11.7109375" style="35" customWidth="1"/>
    <col min="3080" max="3080" width="12.7109375" style="35" customWidth="1"/>
    <col min="3081" max="3081" width="16.28515625" style="35" customWidth="1"/>
    <col min="3082" max="3082" width="12.5703125" style="35" customWidth="1"/>
    <col min="3083" max="3083" width="17.5703125" style="35" customWidth="1"/>
    <col min="3084" max="3084" width="12" style="35" customWidth="1"/>
    <col min="3085" max="3085" width="8.5703125" style="35"/>
    <col min="3086" max="3086" width="12" style="35" customWidth="1"/>
    <col min="3087" max="3087" width="11.42578125" style="35" customWidth="1"/>
    <col min="3088" max="3089" width="12" style="35" customWidth="1"/>
    <col min="3090" max="3326" width="8.5703125" style="35"/>
    <col min="3327" max="3327" width="13.28515625" style="35" bestFit="1" customWidth="1"/>
    <col min="3328" max="3328" width="16.28515625" style="35" customWidth="1"/>
    <col min="3329" max="3329" width="15.28515625" style="35" customWidth="1"/>
    <col min="3330" max="3330" width="14.42578125" style="35" customWidth="1"/>
    <col min="3331" max="3331" width="14.28515625" style="35" bestFit="1" customWidth="1"/>
    <col min="3332" max="3332" width="12.7109375" style="35" customWidth="1"/>
    <col min="3333" max="3333" width="18.7109375" style="35" bestFit="1" customWidth="1"/>
    <col min="3334" max="3334" width="14.28515625" style="35" customWidth="1"/>
    <col min="3335" max="3335" width="11.7109375" style="35" customWidth="1"/>
    <col min="3336" max="3336" width="12.7109375" style="35" customWidth="1"/>
    <col min="3337" max="3337" width="16.28515625" style="35" customWidth="1"/>
    <col min="3338" max="3338" width="12.5703125" style="35" customWidth="1"/>
    <col min="3339" max="3339" width="17.5703125" style="35" customWidth="1"/>
    <col min="3340" max="3340" width="12" style="35" customWidth="1"/>
    <col min="3341" max="3341" width="8.5703125" style="35"/>
    <col min="3342" max="3342" width="12" style="35" customWidth="1"/>
    <col min="3343" max="3343" width="11.42578125" style="35" customWidth="1"/>
    <col min="3344" max="3345" width="12" style="35" customWidth="1"/>
    <col min="3346" max="3582" width="8.5703125" style="35"/>
    <col min="3583" max="3583" width="13.28515625" style="35" bestFit="1" customWidth="1"/>
    <col min="3584" max="3584" width="16.28515625" style="35" customWidth="1"/>
    <col min="3585" max="3585" width="15.28515625" style="35" customWidth="1"/>
    <col min="3586" max="3586" width="14.42578125" style="35" customWidth="1"/>
    <col min="3587" max="3587" width="14.28515625" style="35" bestFit="1" customWidth="1"/>
    <col min="3588" max="3588" width="12.7109375" style="35" customWidth="1"/>
    <col min="3589" max="3589" width="18.7109375" style="35" bestFit="1" customWidth="1"/>
    <col min="3590" max="3590" width="14.28515625" style="35" customWidth="1"/>
    <col min="3591" max="3591" width="11.7109375" style="35" customWidth="1"/>
    <col min="3592" max="3592" width="12.7109375" style="35" customWidth="1"/>
    <col min="3593" max="3593" width="16.28515625" style="35" customWidth="1"/>
    <col min="3594" max="3594" width="12.5703125" style="35" customWidth="1"/>
    <col min="3595" max="3595" width="17.5703125" style="35" customWidth="1"/>
    <col min="3596" max="3596" width="12" style="35" customWidth="1"/>
    <col min="3597" max="3597" width="8.5703125" style="35"/>
    <col min="3598" max="3598" width="12" style="35" customWidth="1"/>
    <col min="3599" max="3599" width="11.42578125" style="35" customWidth="1"/>
    <col min="3600" max="3601" width="12" style="35" customWidth="1"/>
    <col min="3602" max="3838" width="8.5703125" style="35"/>
    <col min="3839" max="3839" width="13.28515625" style="35" bestFit="1" customWidth="1"/>
    <col min="3840" max="3840" width="16.28515625" style="35" customWidth="1"/>
    <col min="3841" max="3841" width="15.28515625" style="35" customWidth="1"/>
    <col min="3842" max="3842" width="14.42578125" style="35" customWidth="1"/>
    <col min="3843" max="3843" width="14.28515625" style="35" bestFit="1" customWidth="1"/>
    <col min="3844" max="3844" width="12.7109375" style="35" customWidth="1"/>
    <col min="3845" max="3845" width="18.7109375" style="35" bestFit="1" customWidth="1"/>
    <col min="3846" max="3846" width="14.28515625" style="35" customWidth="1"/>
    <col min="3847" max="3847" width="11.7109375" style="35" customWidth="1"/>
    <col min="3848" max="3848" width="12.7109375" style="35" customWidth="1"/>
    <col min="3849" max="3849" width="16.28515625" style="35" customWidth="1"/>
    <col min="3850" max="3850" width="12.5703125" style="35" customWidth="1"/>
    <col min="3851" max="3851" width="17.5703125" style="35" customWidth="1"/>
    <col min="3852" max="3852" width="12" style="35" customWidth="1"/>
    <col min="3853" max="3853" width="8.5703125" style="35"/>
    <col min="3854" max="3854" width="12" style="35" customWidth="1"/>
    <col min="3855" max="3855" width="11.42578125" style="35" customWidth="1"/>
    <col min="3856" max="3857" width="12" style="35" customWidth="1"/>
    <col min="3858" max="4094" width="8.5703125" style="35"/>
    <col min="4095" max="4095" width="13.28515625" style="35" bestFit="1" customWidth="1"/>
    <col min="4096" max="4096" width="16.28515625" style="35" customWidth="1"/>
    <col min="4097" max="4097" width="15.28515625" style="35" customWidth="1"/>
    <col min="4098" max="4098" width="14.42578125" style="35" customWidth="1"/>
    <col min="4099" max="4099" width="14.28515625" style="35" bestFit="1" customWidth="1"/>
    <col min="4100" max="4100" width="12.7109375" style="35" customWidth="1"/>
    <col min="4101" max="4101" width="18.7109375" style="35" bestFit="1" customWidth="1"/>
    <col min="4102" max="4102" width="14.28515625" style="35" customWidth="1"/>
    <col min="4103" max="4103" width="11.7109375" style="35" customWidth="1"/>
    <col min="4104" max="4104" width="12.7109375" style="35" customWidth="1"/>
    <col min="4105" max="4105" width="16.28515625" style="35" customWidth="1"/>
    <col min="4106" max="4106" width="12.5703125" style="35" customWidth="1"/>
    <col min="4107" max="4107" width="17.5703125" style="35" customWidth="1"/>
    <col min="4108" max="4108" width="12" style="35" customWidth="1"/>
    <col min="4109" max="4109" width="8.5703125" style="35"/>
    <col min="4110" max="4110" width="12" style="35" customWidth="1"/>
    <col min="4111" max="4111" width="11.42578125" style="35" customWidth="1"/>
    <col min="4112" max="4113" width="12" style="35" customWidth="1"/>
    <col min="4114" max="4350" width="8.5703125" style="35"/>
    <col min="4351" max="4351" width="13.28515625" style="35" bestFit="1" customWidth="1"/>
    <col min="4352" max="4352" width="16.28515625" style="35" customWidth="1"/>
    <col min="4353" max="4353" width="15.28515625" style="35" customWidth="1"/>
    <col min="4354" max="4354" width="14.42578125" style="35" customWidth="1"/>
    <col min="4355" max="4355" width="14.28515625" style="35" bestFit="1" customWidth="1"/>
    <col min="4356" max="4356" width="12.7109375" style="35" customWidth="1"/>
    <col min="4357" max="4357" width="18.7109375" style="35" bestFit="1" customWidth="1"/>
    <col min="4358" max="4358" width="14.28515625" style="35" customWidth="1"/>
    <col min="4359" max="4359" width="11.7109375" style="35" customWidth="1"/>
    <col min="4360" max="4360" width="12.7109375" style="35" customWidth="1"/>
    <col min="4361" max="4361" width="16.28515625" style="35" customWidth="1"/>
    <col min="4362" max="4362" width="12.5703125" style="35" customWidth="1"/>
    <col min="4363" max="4363" width="17.5703125" style="35" customWidth="1"/>
    <col min="4364" max="4364" width="12" style="35" customWidth="1"/>
    <col min="4365" max="4365" width="8.5703125" style="35"/>
    <col min="4366" max="4366" width="12" style="35" customWidth="1"/>
    <col min="4367" max="4367" width="11.42578125" style="35" customWidth="1"/>
    <col min="4368" max="4369" width="12" style="35" customWidth="1"/>
    <col min="4370" max="4606" width="8.5703125" style="35"/>
    <col min="4607" max="4607" width="13.28515625" style="35" bestFit="1" customWidth="1"/>
    <col min="4608" max="4608" width="16.28515625" style="35" customWidth="1"/>
    <col min="4609" max="4609" width="15.28515625" style="35" customWidth="1"/>
    <col min="4610" max="4610" width="14.42578125" style="35" customWidth="1"/>
    <col min="4611" max="4611" width="14.28515625" style="35" bestFit="1" customWidth="1"/>
    <col min="4612" max="4612" width="12.7109375" style="35" customWidth="1"/>
    <col min="4613" max="4613" width="18.7109375" style="35" bestFit="1" customWidth="1"/>
    <col min="4614" max="4614" width="14.28515625" style="35" customWidth="1"/>
    <col min="4615" max="4615" width="11.7109375" style="35" customWidth="1"/>
    <col min="4616" max="4616" width="12.7109375" style="35" customWidth="1"/>
    <col min="4617" max="4617" width="16.28515625" style="35" customWidth="1"/>
    <col min="4618" max="4618" width="12.5703125" style="35" customWidth="1"/>
    <col min="4619" max="4619" width="17.5703125" style="35" customWidth="1"/>
    <col min="4620" max="4620" width="12" style="35" customWidth="1"/>
    <col min="4621" max="4621" width="8.5703125" style="35"/>
    <col min="4622" max="4622" width="12" style="35" customWidth="1"/>
    <col min="4623" max="4623" width="11.42578125" style="35" customWidth="1"/>
    <col min="4624" max="4625" width="12" style="35" customWidth="1"/>
    <col min="4626" max="4862" width="8.5703125" style="35"/>
    <col min="4863" max="4863" width="13.28515625" style="35" bestFit="1" customWidth="1"/>
    <col min="4864" max="4864" width="16.28515625" style="35" customWidth="1"/>
    <col min="4865" max="4865" width="15.28515625" style="35" customWidth="1"/>
    <col min="4866" max="4866" width="14.42578125" style="35" customWidth="1"/>
    <col min="4867" max="4867" width="14.28515625" style="35" bestFit="1" customWidth="1"/>
    <col min="4868" max="4868" width="12.7109375" style="35" customWidth="1"/>
    <col min="4869" max="4869" width="18.7109375" style="35" bestFit="1" customWidth="1"/>
    <col min="4870" max="4870" width="14.28515625" style="35" customWidth="1"/>
    <col min="4871" max="4871" width="11.7109375" style="35" customWidth="1"/>
    <col min="4872" max="4872" width="12.7109375" style="35" customWidth="1"/>
    <col min="4873" max="4873" width="16.28515625" style="35" customWidth="1"/>
    <col min="4874" max="4874" width="12.5703125" style="35" customWidth="1"/>
    <col min="4875" max="4875" width="17.5703125" style="35" customWidth="1"/>
    <col min="4876" max="4876" width="12" style="35" customWidth="1"/>
    <col min="4877" max="4877" width="8.5703125" style="35"/>
    <col min="4878" max="4878" width="12" style="35" customWidth="1"/>
    <col min="4879" max="4879" width="11.42578125" style="35" customWidth="1"/>
    <col min="4880" max="4881" width="12" style="35" customWidth="1"/>
    <col min="4882" max="5118" width="8.5703125" style="35"/>
    <col min="5119" max="5119" width="13.28515625" style="35" bestFit="1" customWidth="1"/>
    <col min="5120" max="5120" width="16.28515625" style="35" customWidth="1"/>
    <col min="5121" max="5121" width="15.28515625" style="35" customWidth="1"/>
    <col min="5122" max="5122" width="14.42578125" style="35" customWidth="1"/>
    <col min="5123" max="5123" width="14.28515625" style="35" bestFit="1" customWidth="1"/>
    <col min="5124" max="5124" width="12.7109375" style="35" customWidth="1"/>
    <col min="5125" max="5125" width="18.7109375" style="35" bestFit="1" customWidth="1"/>
    <col min="5126" max="5126" width="14.28515625" style="35" customWidth="1"/>
    <col min="5127" max="5127" width="11.7109375" style="35" customWidth="1"/>
    <col min="5128" max="5128" width="12.7109375" style="35" customWidth="1"/>
    <col min="5129" max="5129" width="16.28515625" style="35" customWidth="1"/>
    <col min="5130" max="5130" width="12.5703125" style="35" customWidth="1"/>
    <col min="5131" max="5131" width="17.5703125" style="35" customWidth="1"/>
    <col min="5132" max="5132" width="12" style="35" customWidth="1"/>
    <col min="5133" max="5133" width="8.5703125" style="35"/>
    <col min="5134" max="5134" width="12" style="35" customWidth="1"/>
    <col min="5135" max="5135" width="11.42578125" style="35" customWidth="1"/>
    <col min="5136" max="5137" width="12" style="35" customWidth="1"/>
    <col min="5138" max="5374" width="8.5703125" style="35"/>
    <col min="5375" max="5375" width="13.28515625" style="35" bestFit="1" customWidth="1"/>
    <col min="5376" max="5376" width="16.28515625" style="35" customWidth="1"/>
    <col min="5377" max="5377" width="15.28515625" style="35" customWidth="1"/>
    <col min="5378" max="5378" width="14.42578125" style="35" customWidth="1"/>
    <col min="5379" max="5379" width="14.28515625" style="35" bestFit="1" customWidth="1"/>
    <col min="5380" max="5380" width="12.7109375" style="35" customWidth="1"/>
    <col min="5381" max="5381" width="18.7109375" style="35" bestFit="1" customWidth="1"/>
    <col min="5382" max="5382" width="14.28515625" style="35" customWidth="1"/>
    <col min="5383" max="5383" width="11.7109375" style="35" customWidth="1"/>
    <col min="5384" max="5384" width="12.7109375" style="35" customWidth="1"/>
    <col min="5385" max="5385" width="16.28515625" style="35" customWidth="1"/>
    <col min="5386" max="5386" width="12.5703125" style="35" customWidth="1"/>
    <col min="5387" max="5387" width="17.5703125" style="35" customWidth="1"/>
    <col min="5388" max="5388" width="12" style="35" customWidth="1"/>
    <col min="5389" max="5389" width="8.5703125" style="35"/>
    <col min="5390" max="5390" width="12" style="35" customWidth="1"/>
    <col min="5391" max="5391" width="11.42578125" style="35" customWidth="1"/>
    <col min="5392" max="5393" width="12" style="35" customWidth="1"/>
    <col min="5394" max="5630" width="8.5703125" style="35"/>
    <col min="5631" max="5631" width="13.28515625" style="35" bestFit="1" customWidth="1"/>
    <col min="5632" max="5632" width="16.28515625" style="35" customWidth="1"/>
    <col min="5633" max="5633" width="15.28515625" style="35" customWidth="1"/>
    <col min="5634" max="5634" width="14.42578125" style="35" customWidth="1"/>
    <col min="5635" max="5635" width="14.28515625" style="35" bestFit="1" customWidth="1"/>
    <col min="5636" max="5636" width="12.7109375" style="35" customWidth="1"/>
    <col min="5637" max="5637" width="18.7109375" style="35" bestFit="1" customWidth="1"/>
    <col min="5638" max="5638" width="14.28515625" style="35" customWidth="1"/>
    <col min="5639" max="5639" width="11.7109375" style="35" customWidth="1"/>
    <col min="5640" max="5640" width="12.7109375" style="35" customWidth="1"/>
    <col min="5641" max="5641" width="16.28515625" style="35" customWidth="1"/>
    <col min="5642" max="5642" width="12.5703125" style="35" customWidth="1"/>
    <col min="5643" max="5643" width="17.5703125" style="35" customWidth="1"/>
    <col min="5644" max="5644" width="12" style="35" customWidth="1"/>
    <col min="5645" max="5645" width="8.5703125" style="35"/>
    <col min="5646" max="5646" width="12" style="35" customWidth="1"/>
    <col min="5647" max="5647" width="11.42578125" style="35" customWidth="1"/>
    <col min="5648" max="5649" width="12" style="35" customWidth="1"/>
    <col min="5650" max="5886" width="8.5703125" style="35"/>
    <col min="5887" max="5887" width="13.28515625" style="35" bestFit="1" customWidth="1"/>
    <col min="5888" max="5888" width="16.28515625" style="35" customWidth="1"/>
    <col min="5889" max="5889" width="15.28515625" style="35" customWidth="1"/>
    <col min="5890" max="5890" width="14.42578125" style="35" customWidth="1"/>
    <col min="5891" max="5891" width="14.28515625" style="35" bestFit="1" customWidth="1"/>
    <col min="5892" max="5892" width="12.7109375" style="35" customWidth="1"/>
    <col min="5893" max="5893" width="18.7109375" style="35" bestFit="1" customWidth="1"/>
    <col min="5894" max="5894" width="14.28515625" style="35" customWidth="1"/>
    <col min="5895" max="5895" width="11.7109375" style="35" customWidth="1"/>
    <col min="5896" max="5896" width="12.7109375" style="35" customWidth="1"/>
    <col min="5897" max="5897" width="16.28515625" style="35" customWidth="1"/>
    <col min="5898" max="5898" width="12.5703125" style="35" customWidth="1"/>
    <col min="5899" max="5899" width="17.5703125" style="35" customWidth="1"/>
    <col min="5900" max="5900" width="12" style="35" customWidth="1"/>
    <col min="5901" max="5901" width="8.5703125" style="35"/>
    <col min="5902" max="5902" width="12" style="35" customWidth="1"/>
    <col min="5903" max="5903" width="11.42578125" style="35" customWidth="1"/>
    <col min="5904" max="5905" width="12" style="35" customWidth="1"/>
    <col min="5906" max="6142" width="8.5703125" style="35"/>
    <col min="6143" max="6143" width="13.28515625" style="35" bestFit="1" customWidth="1"/>
    <col min="6144" max="6144" width="16.28515625" style="35" customWidth="1"/>
    <col min="6145" max="6145" width="15.28515625" style="35" customWidth="1"/>
    <col min="6146" max="6146" width="14.42578125" style="35" customWidth="1"/>
    <col min="6147" max="6147" width="14.28515625" style="35" bestFit="1" customWidth="1"/>
    <col min="6148" max="6148" width="12.7109375" style="35" customWidth="1"/>
    <col min="6149" max="6149" width="18.7109375" style="35" bestFit="1" customWidth="1"/>
    <col min="6150" max="6150" width="14.28515625" style="35" customWidth="1"/>
    <col min="6151" max="6151" width="11.7109375" style="35" customWidth="1"/>
    <col min="6152" max="6152" width="12.7109375" style="35" customWidth="1"/>
    <col min="6153" max="6153" width="16.28515625" style="35" customWidth="1"/>
    <col min="6154" max="6154" width="12.5703125" style="35" customWidth="1"/>
    <col min="6155" max="6155" width="17.5703125" style="35" customWidth="1"/>
    <col min="6156" max="6156" width="12" style="35" customWidth="1"/>
    <col min="6157" max="6157" width="8.5703125" style="35"/>
    <col min="6158" max="6158" width="12" style="35" customWidth="1"/>
    <col min="6159" max="6159" width="11.42578125" style="35" customWidth="1"/>
    <col min="6160" max="6161" width="12" style="35" customWidth="1"/>
    <col min="6162" max="6398" width="8.5703125" style="35"/>
    <col min="6399" max="6399" width="13.28515625" style="35" bestFit="1" customWidth="1"/>
    <col min="6400" max="6400" width="16.28515625" style="35" customWidth="1"/>
    <col min="6401" max="6401" width="15.28515625" style="35" customWidth="1"/>
    <col min="6402" max="6402" width="14.42578125" style="35" customWidth="1"/>
    <col min="6403" max="6403" width="14.28515625" style="35" bestFit="1" customWidth="1"/>
    <col min="6404" max="6404" width="12.7109375" style="35" customWidth="1"/>
    <col min="6405" max="6405" width="18.7109375" style="35" bestFit="1" customWidth="1"/>
    <col min="6406" max="6406" width="14.28515625" style="35" customWidth="1"/>
    <col min="6407" max="6407" width="11.7109375" style="35" customWidth="1"/>
    <col min="6408" max="6408" width="12.7109375" style="35" customWidth="1"/>
    <col min="6409" max="6409" width="16.28515625" style="35" customWidth="1"/>
    <col min="6410" max="6410" width="12.5703125" style="35" customWidth="1"/>
    <col min="6411" max="6411" width="17.5703125" style="35" customWidth="1"/>
    <col min="6412" max="6412" width="12" style="35" customWidth="1"/>
    <col min="6413" max="6413" width="8.5703125" style="35"/>
    <col min="6414" max="6414" width="12" style="35" customWidth="1"/>
    <col min="6415" max="6415" width="11.42578125" style="35" customWidth="1"/>
    <col min="6416" max="6417" width="12" style="35" customWidth="1"/>
    <col min="6418" max="6654" width="8.5703125" style="35"/>
    <col min="6655" max="6655" width="13.28515625" style="35" bestFit="1" customWidth="1"/>
    <col min="6656" max="6656" width="16.28515625" style="35" customWidth="1"/>
    <col min="6657" max="6657" width="15.28515625" style="35" customWidth="1"/>
    <col min="6658" max="6658" width="14.42578125" style="35" customWidth="1"/>
    <col min="6659" max="6659" width="14.28515625" style="35" bestFit="1" customWidth="1"/>
    <col min="6660" max="6660" width="12.7109375" style="35" customWidth="1"/>
    <col min="6661" max="6661" width="18.7109375" style="35" bestFit="1" customWidth="1"/>
    <col min="6662" max="6662" width="14.28515625" style="35" customWidth="1"/>
    <col min="6663" max="6663" width="11.7109375" style="35" customWidth="1"/>
    <col min="6664" max="6664" width="12.7109375" style="35" customWidth="1"/>
    <col min="6665" max="6665" width="16.28515625" style="35" customWidth="1"/>
    <col min="6666" max="6666" width="12.5703125" style="35" customWidth="1"/>
    <col min="6667" max="6667" width="17.5703125" style="35" customWidth="1"/>
    <col min="6668" max="6668" width="12" style="35" customWidth="1"/>
    <col min="6669" max="6669" width="8.5703125" style="35"/>
    <col min="6670" max="6670" width="12" style="35" customWidth="1"/>
    <col min="6671" max="6671" width="11.42578125" style="35" customWidth="1"/>
    <col min="6672" max="6673" width="12" style="35" customWidth="1"/>
    <col min="6674" max="6910" width="8.5703125" style="35"/>
    <col min="6911" max="6911" width="13.28515625" style="35" bestFit="1" customWidth="1"/>
    <col min="6912" max="6912" width="16.28515625" style="35" customWidth="1"/>
    <col min="6913" max="6913" width="15.28515625" style="35" customWidth="1"/>
    <col min="6914" max="6914" width="14.42578125" style="35" customWidth="1"/>
    <col min="6915" max="6915" width="14.28515625" style="35" bestFit="1" customWidth="1"/>
    <col min="6916" max="6916" width="12.7109375" style="35" customWidth="1"/>
    <col min="6917" max="6917" width="18.7109375" style="35" bestFit="1" customWidth="1"/>
    <col min="6918" max="6918" width="14.28515625" style="35" customWidth="1"/>
    <col min="6919" max="6919" width="11.7109375" style="35" customWidth="1"/>
    <col min="6920" max="6920" width="12.7109375" style="35" customWidth="1"/>
    <col min="6921" max="6921" width="16.28515625" style="35" customWidth="1"/>
    <col min="6922" max="6922" width="12.5703125" style="35" customWidth="1"/>
    <col min="6923" max="6923" width="17.5703125" style="35" customWidth="1"/>
    <col min="6924" max="6924" width="12" style="35" customWidth="1"/>
    <col min="6925" max="6925" width="8.5703125" style="35"/>
    <col min="6926" max="6926" width="12" style="35" customWidth="1"/>
    <col min="6927" max="6927" width="11.42578125" style="35" customWidth="1"/>
    <col min="6928" max="6929" width="12" style="35" customWidth="1"/>
    <col min="6930" max="7166" width="8.5703125" style="35"/>
    <col min="7167" max="7167" width="13.28515625" style="35" bestFit="1" customWidth="1"/>
    <col min="7168" max="7168" width="16.28515625" style="35" customWidth="1"/>
    <col min="7169" max="7169" width="15.28515625" style="35" customWidth="1"/>
    <col min="7170" max="7170" width="14.42578125" style="35" customWidth="1"/>
    <col min="7171" max="7171" width="14.28515625" style="35" bestFit="1" customWidth="1"/>
    <col min="7172" max="7172" width="12.7109375" style="35" customWidth="1"/>
    <col min="7173" max="7173" width="18.7109375" style="35" bestFit="1" customWidth="1"/>
    <col min="7174" max="7174" width="14.28515625" style="35" customWidth="1"/>
    <col min="7175" max="7175" width="11.7109375" style="35" customWidth="1"/>
    <col min="7176" max="7176" width="12.7109375" style="35" customWidth="1"/>
    <col min="7177" max="7177" width="16.28515625" style="35" customWidth="1"/>
    <col min="7178" max="7178" width="12.5703125" style="35" customWidth="1"/>
    <col min="7179" max="7179" width="17.5703125" style="35" customWidth="1"/>
    <col min="7180" max="7180" width="12" style="35" customWidth="1"/>
    <col min="7181" max="7181" width="8.5703125" style="35"/>
    <col min="7182" max="7182" width="12" style="35" customWidth="1"/>
    <col min="7183" max="7183" width="11.42578125" style="35" customWidth="1"/>
    <col min="7184" max="7185" width="12" style="35" customWidth="1"/>
    <col min="7186" max="7422" width="8.5703125" style="35"/>
    <col min="7423" max="7423" width="13.28515625" style="35" bestFit="1" customWidth="1"/>
    <col min="7424" max="7424" width="16.28515625" style="35" customWidth="1"/>
    <col min="7425" max="7425" width="15.28515625" style="35" customWidth="1"/>
    <col min="7426" max="7426" width="14.42578125" style="35" customWidth="1"/>
    <col min="7427" max="7427" width="14.28515625" style="35" bestFit="1" customWidth="1"/>
    <col min="7428" max="7428" width="12.7109375" style="35" customWidth="1"/>
    <col min="7429" max="7429" width="18.7109375" style="35" bestFit="1" customWidth="1"/>
    <col min="7430" max="7430" width="14.28515625" style="35" customWidth="1"/>
    <col min="7431" max="7431" width="11.7109375" style="35" customWidth="1"/>
    <col min="7432" max="7432" width="12.7109375" style="35" customWidth="1"/>
    <col min="7433" max="7433" width="16.28515625" style="35" customWidth="1"/>
    <col min="7434" max="7434" width="12.5703125" style="35" customWidth="1"/>
    <col min="7435" max="7435" width="17.5703125" style="35" customWidth="1"/>
    <col min="7436" max="7436" width="12" style="35" customWidth="1"/>
    <col min="7437" max="7437" width="8.5703125" style="35"/>
    <col min="7438" max="7438" width="12" style="35" customWidth="1"/>
    <col min="7439" max="7439" width="11.42578125" style="35" customWidth="1"/>
    <col min="7440" max="7441" width="12" style="35" customWidth="1"/>
    <col min="7442" max="7678" width="8.5703125" style="35"/>
    <col min="7679" max="7679" width="13.28515625" style="35" bestFit="1" customWidth="1"/>
    <col min="7680" max="7680" width="16.28515625" style="35" customWidth="1"/>
    <col min="7681" max="7681" width="15.28515625" style="35" customWidth="1"/>
    <col min="7682" max="7682" width="14.42578125" style="35" customWidth="1"/>
    <col min="7683" max="7683" width="14.28515625" style="35" bestFit="1" customWidth="1"/>
    <col min="7684" max="7684" width="12.7109375" style="35" customWidth="1"/>
    <col min="7685" max="7685" width="18.7109375" style="35" bestFit="1" customWidth="1"/>
    <col min="7686" max="7686" width="14.28515625" style="35" customWidth="1"/>
    <col min="7687" max="7687" width="11.7109375" style="35" customWidth="1"/>
    <col min="7688" max="7688" width="12.7109375" style="35" customWidth="1"/>
    <col min="7689" max="7689" width="16.28515625" style="35" customWidth="1"/>
    <col min="7690" max="7690" width="12.5703125" style="35" customWidth="1"/>
    <col min="7691" max="7691" width="17.5703125" style="35" customWidth="1"/>
    <col min="7692" max="7692" width="12" style="35" customWidth="1"/>
    <col min="7693" max="7693" width="8.5703125" style="35"/>
    <col min="7694" max="7694" width="12" style="35" customWidth="1"/>
    <col min="7695" max="7695" width="11.42578125" style="35" customWidth="1"/>
    <col min="7696" max="7697" width="12" style="35" customWidth="1"/>
    <col min="7698" max="7934" width="8.5703125" style="35"/>
    <col min="7935" max="7935" width="13.28515625" style="35" bestFit="1" customWidth="1"/>
    <col min="7936" max="7936" width="16.28515625" style="35" customWidth="1"/>
    <col min="7937" max="7937" width="15.28515625" style="35" customWidth="1"/>
    <col min="7938" max="7938" width="14.42578125" style="35" customWidth="1"/>
    <col min="7939" max="7939" width="14.28515625" style="35" bestFit="1" customWidth="1"/>
    <col min="7940" max="7940" width="12.7109375" style="35" customWidth="1"/>
    <col min="7941" max="7941" width="18.7109375" style="35" bestFit="1" customWidth="1"/>
    <col min="7942" max="7942" width="14.28515625" style="35" customWidth="1"/>
    <col min="7943" max="7943" width="11.7109375" style="35" customWidth="1"/>
    <col min="7944" max="7944" width="12.7109375" style="35" customWidth="1"/>
    <col min="7945" max="7945" width="16.28515625" style="35" customWidth="1"/>
    <col min="7946" max="7946" width="12.5703125" style="35" customWidth="1"/>
    <col min="7947" max="7947" width="17.5703125" style="35" customWidth="1"/>
    <col min="7948" max="7948" width="12" style="35" customWidth="1"/>
    <col min="7949" max="7949" width="8.5703125" style="35"/>
    <col min="7950" max="7950" width="12" style="35" customWidth="1"/>
    <col min="7951" max="7951" width="11.42578125" style="35" customWidth="1"/>
    <col min="7952" max="7953" width="12" style="35" customWidth="1"/>
    <col min="7954" max="8190" width="8.5703125" style="35"/>
    <col min="8191" max="8191" width="13.28515625" style="35" bestFit="1" customWidth="1"/>
    <col min="8192" max="8192" width="16.28515625" style="35" customWidth="1"/>
    <col min="8193" max="8193" width="15.28515625" style="35" customWidth="1"/>
    <col min="8194" max="8194" width="14.42578125" style="35" customWidth="1"/>
    <col min="8195" max="8195" width="14.28515625" style="35" bestFit="1" customWidth="1"/>
    <col min="8196" max="8196" width="12.7109375" style="35" customWidth="1"/>
    <col min="8197" max="8197" width="18.7109375" style="35" bestFit="1" customWidth="1"/>
    <col min="8198" max="8198" width="14.28515625" style="35" customWidth="1"/>
    <col min="8199" max="8199" width="11.7109375" style="35" customWidth="1"/>
    <col min="8200" max="8200" width="12.7109375" style="35" customWidth="1"/>
    <col min="8201" max="8201" width="16.28515625" style="35" customWidth="1"/>
    <col min="8202" max="8202" width="12.5703125" style="35" customWidth="1"/>
    <col min="8203" max="8203" width="17.5703125" style="35" customWidth="1"/>
    <col min="8204" max="8204" width="12" style="35" customWidth="1"/>
    <col min="8205" max="8205" width="8.5703125" style="35"/>
    <col min="8206" max="8206" width="12" style="35" customWidth="1"/>
    <col min="8207" max="8207" width="11.42578125" style="35" customWidth="1"/>
    <col min="8208" max="8209" width="12" style="35" customWidth="1"/>
    <col min="8210" max="8446" width="8.5703125" style="35"/>
    <col min="8447" max="8447" width="13.28515625" style="35" bestFit="1" customWidth="1"/>
    <col min="8448" max="8448" width="16.28515625" style="35" customWidth="1"/>
    <col min="8449" max="8449" width="15.28515625" style="35" customWidth="1"/>
    <col min="8450" max="8450" width="14.42578125" style="35" customWidth="1"/>
    <col min="8451" max="8451" width="14.28515625" style="35" bestFit="1" customWidth="1"/>
    <col min="8452" max="8452" width="12.7109375" style="35" customWidth="1"/>
    <col min="8453" max="8453" width="18.7109375" style="35" bestFit="1" customWidth="1"/>
    <col min="8454" max="8454" width="14.28515625" style="35" customWidth="1"/>
    <col min="8455" max="8455" width="11.7109375" style="35" customWidth="1"/>
    <col min="8456" max="8456" width="12.7109375" style="35" customWidth="1"/>
    <col min="8457" max="8457" width="16.28515625" style="35" customWidth="1"/>
    <col min="8458" max="8458" width="12.5703125" style="35" customWidth="1"/>
    <col min="8459" max="8459" width="17.5703125" style="35" customWidth="1"/>
    <col min="8460" max="8460" width="12" style="35" customWidth="1"/>
    <col min="8461" max="8461" width="8.5703125" style="35"/>
    <col min="8462" max="8462" width="12" style="35" customWidth="1"/>
    <col min="8463" max="8463" width="11.42578125" style="35" customWidth="1"/>
    <col min="8464" max="8465" width="12" style="35" customWidth="1"/>
    <col min="8466" max="8702" width="8.5703125" style="35"/>
    <col min="8703" max="8703" width="13.28515625" style="35" bestFit="1" customWidth="1"/>
    <col min="8704" max="8704" width="16.28515625" style="35" customWidth="1"/>
    <col min="8705" max="8705" width="15.28515625" style="35" customWidth="1"/>
    <col min="8706" max="8706" width="14.42578125" style="35" customWidth="1"/>
    <col min="8707" max="8707" width="14.28515625" style="35" bestFit="1" customWidth="1"/>
    <col min="8708" max="8708" width="12.7109375" style="35" customWidth="1"/>
    <col min="8709" max="8709" width="18.7109375" style="35" bestFit="1" customWidth="1"/>
    <col min="8710" max="8710" width="14.28515625" style="35" customWidth="1"/>
    <col min="8711" max="8711" width="11.7109375" style="35" customWidth="1"/>
    <col min="8712" max="8712" width="12.7109375" style="35" customWidth="1"/>
    <col min="8713" max="8713" width="16.28515625" style="35" customWidth="1"/>
    <col min="8714" max="8714" width="12.5703125" style="35" customWidth="1"/>
    <col min="8715" max="8715" width="17.5703125" style="35" customWidth="1"/>
    <col min="8716" max="8716" width="12" style="35" customWidth="1"/>
    <col min="8717" max="8717" width="8.5703125" style="35"/>
    <col min="8718" max="8718" width="12" style="35" customWidth="1"/>
    <col min="8719" max="8719" width="11.42578125" style="35" customWidth="1"/>
    <col min="8720" max="8721" width="12" style="35" customWidth="1"/>
    <col min="8722" max="8958" width="8.5703125" style="35"/>
    <col min="8959" max="8959" width="13.28515625" style="35" bestFit="1" customWidth="1"/>
    <col min="8960" max="8960" width="16.28515625" style="35" customWidth="1"/>
    <col min="8961" max="8961" width="15.28515625" style="35" customWidth="1"/>
    <col min="8962" max="8962" width="14.42578125" style="35" customWidth="1"/>
    <col min="8963" max="8963" width="14.28515625" style="35" bestFit="1" customWidth="1"/>
    <col min="8964" max="8964" width="12.7109375" style="35" customWidth="1"/>
    <col min="8965" max="8965" width="18.7109375" style="35" bestFit="1" customWidth="1"/>
    <col min="8966" max="8966" width="14.28515625" style="35" customWidth="1"/>
    <col min="8967" max="8967" width="11.7109375" style="35" customWidth="1"/>
    <col min="8968" max="8968" width="12.7109375" style="35" customWidth="1"/>
    <col min="8969" max="8969" width="16.28515625" style="35" customWidth="1"/>
    <col min="8970" max="8970" width="12.5703125" style="35" customWidth="1"/>
    <col min="8971" max="8971" width="17.5703125" style="35" customWidth="1"/>
    <col min="8972" max="8972" width="12" style="35" customWidth="1"/>
    <col min="8973" max="8973" width="8.5703125" style="35"/>
    <col min="8974" max="8974" width="12" style="35" customWidth="1"/>
    <col min="8975" max="8975" width="11.42578125" style="35" customWidth="1"/>
    <col min="8976" max="8977" width="12" style="35" customWidth="1"/>
    <col min="8978" max="9214" width="8.5703125" style="35"/>
    <col min="9215" max="9215" width="13.28515625" style="35" bestFit="1" customWidth="1"/>
    <col min="9216" max="9216" width="16.28515625" style="35" customWidth="1"/>
    <col min="9217" max="9217" width="15.28515625" style="35" customWidth="1"/>
    <col min="9218" max="9218" width="14.42578125" style="35" customWidth="1"/>
    <col min="9219" max="9219" width="14.28515625" style="35" bestFit="1" customWidth="1"/>
    <col min="9220" max="9220" width="12.7109375" style="35" customWidth="1"/>
    <col min="9221" max="9221" width="18.7109375" style="35" bestFit="1" customWidth="1"/>
    <col min="9222" max="9222" width="14.28515625" style="35" customWidth="1"/>
    <col min="9223" max="9223" width="11.7109375" style="35" customWidth="1"/>
    <col min="9224" max="9224" width="12.7109375" style="35" customWidth="1"/>
    <col min="9225" max="9225" width="16.28515625" style="35" customWidth="1"/>
    <col min="9226" max="9226" width="12.5703125" style="35" customWidth="1"/>
    <col min="9227" max="9227" width="17.5703125" style="35" customWidth="1"/>
    <col min="9228" max="9228" width="12" style="35" customWidth="1"/>
    <col min="9229" max="9229" width="8.5703125" style="35"/>
    <col min="9230" max="9230" width="12" style="35" customWidth="1"/>
    <col min="9231" max="9231" width="11.42578125" style="35" customWidth="1"/>
    <col min="9232" max="9233" width="12" style="35" customWidth="1"/>
    <col min="9234" max="9470" width="8.5703125" style="35"/>
    <col min="9471" max="9471" width="13.28515625" style="35" bestFit="1" customWidth="1"/>
    <col min="9472" max="9472" width="16.28515625" style="35" customWidth="1"/>
    <col min="9473" max="9473" width="15.28515625" style="35" customWidth="1"/>
    <col min="9474" max="9474" width="14.42578125" style="35" customWidth="1"/>
    <col min="9475" max="9475" width="14.28515625" style="35" bestFit="1" customWidth="1"/>
    <col min="9476" max="9476" width="12.7109375" style="35" customWidth="1"/>
    <col min="9477" max="9477" width="18.7109375" style="35" bestFit="1" customWidth="1"/>
    <col min="9478" max="9478" width="14.28515625" style="35" customWidth="1"/>
    <col min="9479" max="9479" width="11.7109375" style="35" customWidth="1"/>
    <col min="9480" max="9480" width="12.7109375" style="35" customWidth="1"/>
    <col min="9481" max="9481" width="16.28515625" style="35" customWidth="1"/>
    <col min="9482" max="9482" width="12.5703125" style="35" customWidth="1"/>
    <col min="9483" max="9483" width="17.5703125" style="35" customWidth="1"/>
    <col min="9484" max="9484" width="12" style="35" customWidth="1"/>
    <col min="9485" max="9485" width="8.5703125" style="35"/>
    <col min="9486" max="9486" width="12" style="35" customWidth="1"/>
    <col min="9487" max="9487" width="11.42578125" style="35" customWidth="1"/>
    <col min="9488" max="9489" width="12" style="35" customWidth="1"/>
    <col min="9490" max="9726" width="8.5703125" style="35"/>
    <col min="9727" max="9727" width="13.28515625" style="35" bestFit="1" customWidth="1"/>
    <col min="9728" max="9728" width="16.28515625" style="35" customWidth="1"/>
    <col min="9729" max="9729" width="15.28515625" style="35" customWidth="1"/>
    <col min="9730" max="9730" width="14.42578125" style="35" customWidth="1"/>
    <col min="9731" max="9731" width="14.28515625" style="35" bestFit="1" customWidth="1"/>
    <col min="9732" max="9732" width="12.7109375" style="35" customWidth="1"/>
    <col min="9733" max="9733" width="18.7109375" style="35" bestFit="1" customWidth="1"/>
    <col min="9734" max="9734" width="14.28515625" style="35" customWidth="1"/>
    <col min="9735" max="9735" width="11.7109375" style="35" customWidth="1"/>
    <col min="9736" max="9736" width="12.7109375" style="35" customWidth="1"/>
    <col min="9737" max="9737" width="16.28515625" style="35" customWidth="1"/>
    <col min="9738" max="9738" width="12.5703125" style="35" customWidth="1"/>
    <col min="9739" max="9739" width="17.5703125" style="35" customWidth="1"/>
    <col min="9740" max="9740" width="12" style="35" customWidth="1"/>
    <col min="9741" max="9741" width="8.5703125" style="35"/>
    <col min="9742" max="9742" width="12" style="35" customWidth="1"/>
    <col min="9743" max="9743" width="11.42578125" style="35" customWidth="1"/>
    <col min="9744" max="9745" width="12" style="35" customWidth="1"/>
    <col min="9746" max="9982" width="8.5703125" style="35"/>
    <col min="9983" max="9983" width="13.28515625" style="35" bestFit="1" customWidth="1"/>
    <col min="9984" max="9984" width="16.28515625" style="35" customWidth="1"/>
    <col min="9985" max="9985" width="15.28515625" style="35" customWidth="1"/>
    <col min="9986" max="9986" width="14.42578125" style="35" customWidth="1"/>
    <col min="9987" max="9987" width="14.28515625" style="35" bestFit="1" customWidth="1"/>
    <col min="9988" max="9988" width="12.7109375" style="35" customWidth="1"/>
    <col min="9989" max="9989" width="18.7109375" style="35" bestFit="1" customWidth="1"/>
    <col min="9990" max="9990" width="14.28515625" style="35" customWidth="1"/>
    <col min="9991" max="9991" width="11.7109375" style="35" customWidth="1"/>
    <col min="9992" max="9992" width="12.7109375" style="35" customWidth="1"/>
    <col min="9993" max="9993" width="16.28515625" style="35" customWidth="1"/>
    <col min="9994" max="9994" width="12.5703125" style="35" customWidth="1"/>
    <col min="9995" max="9995" width="17.5703125" style="35" customWidth="1"/>
    <col min="9996" max="9996" width="12" style="35" customWidth="1"/>
    <col min="9997" max="9997" width="8.5703125" style="35"/>
    <col min="9998" max="9998" width="12" style="35" customWidth="1"/>
    <col min="9999" max="9999" width="11.42578125" style="35" customWidth="1"/>
    <col min="10000" max="10001" width="12" style="35" customWidth="1"/>
    <col min="10002" max="10238" width="8.5703125" style="35"/>
    <col min="10239" max="10239" width="13.28515625" style="35" bestFit="1" customWidth="1"/>
    <col min="10240" max="10240" width="16.28515625" style="35" customWidth="1"/>
    <col min="10241" max="10241" width="15.28515625" style="35" customWidth="1"/>
    <col min="10242" max="10242" width="14.42578125" style="35" customWidth="1"/>
    <col min="10243" max="10243" width="14.28515625" style="35" bestFit="1" customWidth="1"/>
    <col min="10244" max="10244" width="12.7109375" style="35" customWidth="1"/>
    <col min="10245" max="10245" width="18.7109375" style="35" bestFit="1" customWidth="1"/>
    <col min="10246" max="10246" width="14.28515625" style="35" customWidth="1"/>
    <col min="10247" max="10247" width="11.7109375" style="35" customWidth="1"/>
    <col min="10248" max="10248" width="12.7109375" style="35" customWidth="1"/>
    <col min="10249" max="10249" width="16.28515625" style="35" customWidth="1"/>
    <col min="10250" max="10250" width="12.5703125" style="35" customWidth="1"/>
    <col min="10251" max="10251" width="17.5703125" style="35" customWidth="1"/>
    <col min="10252" max="10252" width="12" style="35" customWidth="1"/>
    <col min="10253" max="10253" width="8.5703125" style="35"/>
    <col min="10254" max="10254" width="12" style="35" customWidth="1"/>
    <col min="10255" max="10255" width="11.42578125" style="35" customWidth="1"/>
    <col min="10256" max="10257" width="12" style="35" customWidth="1"/>
    <col min="10258" max="10494" width="8.5703125" style="35"/>
    <col min="10495" max="10495" width="13.28515625" style="35" bestFit="1" customWidth="1"/>
    <col min="10496" max="10496" width="16.28515625" style="35" customWidth="1"/>
    <col min="10497" max="10497" width="15.28515625" style="35" customWidth="1"/>
    <col min="10498" max="10498" width="14.42578125" style="35" customWidth="1"/>
    <col min="10499" max="10499" width="14.28515625" style="35" bestFit="1" customWidth="1"/>
    <col min="10500" max="10500" width="12.7109375" style="35" customWidth="1"/>
    <col min="10501" max="10501" width="18.7109375" style="35" bestFit="1" customWidth="1"/>
    <col min="10502" max="10502" width="14.28515625" style="35" customWidth="1"/>
    <col min="10503" max="10503" width="11.7109375" style="35" customWidth="1"/>
    <col min="10504" max="10504" width="12.7109375" style="35" customWidth="1"/>
    <col min="10505" max="10505" width="16.28515625" style="35" customWidth="1"/>
    <col min="10506" max="10506" width="12.5703125" style="35" customWidth="1"/>
    <col min="10507" max="10507" width="17.5703125" style="35" customWidth="1"/>
    <col min="10508" max="10508" width="12" style="35" customWidth="1"/>
    <col min="10509" max="10509" width="8.5703125" style="35"/>
    <col min="10510" max="10510" width="12" style="35" customWidth="1"/>
    <col min="10511" max="10511" width="11.42578125" style="35" customWidth="1"/>
    <col min="10512" max="10513" width="12" style="35" customWidth="1"/>
    <col min="10514" max="10750" width="8.5703125" style="35"/>
    <col min="10751" max="10751" width="13.28515625" style="35" bestFit="1" customWidth="1"/>
    <col min="10752" max="10752" width="16.28515625" style="35" customWidth="1"/>
    <col min="10753" max="10753" width="15.28515625" style="35" customWidth="1"/>
    <col min="10754" max="10754" width="14.42578125" style="35" customWidth="1"/>
    <col min="10755" max="10755" width="14.28515625" style="35" bestFit="1" customWidth="1"/>
    <col min="10756" max="10756" width="12.7109375" style="35" customWidth="1"/>
    <col min="10757" max="10757" width="18.7109375" style="35" bestFit="1" customWidth="1"/>
    <col min="10758" max="10758" width="14.28515625" style="35" customWidth="1"/>
    <col min="10759" max="10759" width="11.7109375" style="35" customWidth="1"/>
    <col min="10760" max="10760" width="12.7109375" style="35" customWidth="1"/>
    <col min="10761" max="10761" width="16.28515625" style="35" customWidth="1"/>
    <col min="10762" max="10762" width="12.5703125" style="35" customWidth="1"/>
    <col min="10763" max="10763" width="17.5703125" style="35" customWidth="1"/>
    <col min="10764" max="10764" width="12" style="35" customWidth="1"/>
    <col min="10765" max="10765" width="8.5703125" style="35"/>
    <col min="10766" max="10766" width="12" style="35" customWidth="1"/>
    <col min="10767" max="10767" width="11.42578125" style="35" customWidth="1"/>
    <col min="10768" max="10769" width="12" style="35" customWidth="1"/>
    <col min="10770" max="11006" width="8.5703125" style="35"/>
    <col min="11007" max="11007" width="13.28515625" style="35" bestFit="1" customWidth="1"/>
    <col min="11008" max="11008" width="16.28515625" style="35" customWidth="1"/>
    <col min="11009" max="11009" width="15.28515625" style="35" customWidth="1"/>
    <col min="11010" max="11010" width="14.42578125" style="35" customWidth="1"/>
    <col min="11011" max="11011" width="14.28515625" style="35" bestFit="1" customWidth="1"/>
    <col min="11012" max="11012" width="12.7109375" style="35" customWidth="1"/>
    <col min="11013" max="11013" width="18.7109375" style="35" bestFit="1" customWidth="1"/>
    <col min="11014" max="11014" width="14.28515625" style="35" customWidth="1"/>
    <col min="11015" max="11015" width="11.7109375" style="35" customWidth="1"/>
    <col min="11016" max="11016" width="12.7109375" style="35" customWidth="1"/>
    <col min="11017" max="11017" width="16.28515625" style="35" customWidth="1"/>
    <col min="11018" max="11018" width="12.5703125" style="35" customWidth="1"/>
    <col min="11019" max="11019" width="17.5703125" style="35" customWidth="1"/>
    <col min="11020" max="11020" width="12" style="35" customWidth="1"/>
    <col min="11021" max="11021" width="8.5703125" style="35"/>
    <col min="11022" max="11022" width="12" style="35" customWidth="1"/>
    <col min="11023" max="11023" width="11.42578125" style="35" customWidth="1"/>
    <col min="11024" max="11025" width="12" style="35" customWidth="1"/>
    <col min="11026" max="11262" width="8.5703125" style="35"/>
    <col min="11263" max="11263" width="13.28515625" style="35" bestFit="1" customWidth="1"/>
    <col min="11264" max="11264" width="16.28515625" style="35" customWidth="1"/>
    <col min="11265" max="11265" width="15.28515625" style="35" customWidth="1"/>
    <col min="11266" max="11266" width="14.42578125" style="35" customWidth="1"/>
    <col min="11267" max="11267" width="14.28515625" style="35" bestFit="1" customWidth="1"/>
    <col min="11268" max="11268" width="12.7109375" style="35" customWidth="1"/>
    <col min="11269" max="11269" width="18.7109375" style="35" bestFit="1" customWidth="1"/>
    <col min="11270" max="11270" width="14.28515625" style="35" customWidth="1"/>
    <col min="11271" max="11271" width="11.7109375" style="35" customWidth="1"/>
    <col min="11272" max="11272" width="12.7109375" style="35" customWidth="1"/>
    <col min="11273" max="11273" width="16.28515625" style="35" customWidth="1"/>
    <col min="11274" max="11274" width="12.5703125" style="35" customWidth="1"/>
    <col min="11275" max="11275" width="17.5703125" style="35" customWidth="1"/>
    <col min="11276" max="11276" width="12" style="35" customWidth="1"/>
    <col min="11277" max="11277" width="8.5703125" style="35"/>
    <col min="11278" max="11278" width="12" style="35" customWidth="1"/>
    <col min="11279" max="11279" width="11.42578125" style="35" customWidth="1"/>
    <col min="11280" max="11281" width="12" style="35" customWidth="1"/>
    <col min="11282" max="11518" width="8.5703125" style="35"/>
    <col min="11519" max="11519" width="13.28515625" style="35" bestFit="1" customWidth="1"/>
    <col min="11520" max="11520" width="16.28515625" style="35" customWidth="1"/>
    <col min="11521" max="11521" width="15.28515625" style="35" customWidth="1"/>
    <col min="11522" max="11522" width="14.42578125" style="35" customWidth="1"/>
    <col min="11523" max="11523" width="14.28515625" style="35" bestFit="1" customWidth="1"/>
    <col min="11524" max="11524" width="12.7109375" style="35" customWidth="1"/>
    <col min="11525" max="11525" width="18.7109375" style="35" bestFit="1" customWidth="1"/>
    <col min="11526" max="11526" width="14.28515625" style="35" customWidth="1"/>
    <col min="11527" max="11527" width="11.7109375" style="35" customWidth="1"/>
    <col min="11528" max="11528" width="12.7109375" style="35" customWidth="1"/>
    <col min="11529" max="11529" width="16.28515625" style="35" customWidth="1"/>
    <col min="11530" max="11530" width="12.5703125" style="35" customWidth="1"/>
    <col min="11531" max="11531" width="17.5703125" style="35" customWidth="1"/>
    <col min="11532" max="11532" width="12" style="35" customWidth="1"/>
    <col min="11533" max="11533" width="8.5703125" style="35"/>
    <col min="11534" max="11534" width="12" style="35" customWidth="1"/>
    <col min="11535" max="11535" width="11.42578125" style="35" customWidth="1"/>
    <col min="11536" max="11537" width="12" style="35" customWidth="1"/>
    <col min="11538" max="11774" width="8.5703125" style="35"/>
    <col min="11775" max="11775" width="13.28515625" style="35" bestFit="1" customWidth="1"/>
    <col min="11776" max="11776" width="16.28515625" style="35" customWidth="1"/>
    <col min="11777" max="11777" width="15.28515625" style="35" customWidth="1"/>
    <col min="11778" max="11778" width="14.42578125" style="35" customWidth="1"/>
    <col min="11779" max="11779" width="14.28515625" style="35" bestFit="1" customWidth="1"/>
    <col min="11780" max="11780" width="12.7109375" style="35" customWidth="1"/>
    <col min="11781" max="11781" width="18.7109375" style="35" bestFit="1" customWidth="1"/>
    <col min="11782" max="11782" width="14.28515625" style="35" customWidth="1"/>
    <col min="11783" max="11783" width="11.7109375" style="35" customWidth="1"/>
    <col min="11784" max="11784" width="12.7109375" style="35" customWidth="1"/>
    <col min="11785" max="11785" width="16.28515625" style="35" customWidth="1"/>
    <col min="11786" max="11786" width="12.5703125" style="35" customWidth="1"/>
    <col min="11787" max="11787" width="17.5703125" style="35" customWidth="1"/>
    <col min="11788" max="11788" width="12" style="35" customWidth="1"/>
    <col min="11789" max="11789" width="8.5703125" style="35"/>
    <col min="11790" max="11790" width="12" style="35" customWidth="1"/>
    <col min="11791" max="11791" width="11.42578125" style="35" customWidth="1"/>
    <col min="11792" max="11793" width="12" style="35" customWidth="1"/>
    <col min="11794" max="12030" width="8.5703125" style="35"/>
    <col min="12031" max="12031" width="13.28515625" style="35" bestFit="1" customWidth="1"/>
    <col min="12032" max="12032" width="16.28515625" style="35" customWidth="1"/>
    <col min="12033" max="12033" width="15.28515625" style="35" customWidth="1"/>
    <col min="12034" max="12034" width="14.42578125" style="35" customWidth="1"/>
    <col min="12035" max="12035" width="14.28515625" style="35" bestFit="1" customWidth="1"/>
    <col min="12036" max="12036" width="12.7109375" style="35" customWidth="1"/>
    <col min="12037" max="12037" width="18.7109375" style="35" bestFit="1" customWidth="1"/>
    <col min="12038" max="12038" width="14.28515625" style="35" customWidth="1"/>
    <col min="12039" max="12039" width="11.7109375" style="35" customWidth="1"/>
    <col min="12040" max="12040" width="12.7109375" style="35" customWidth="1"/>
    <col min="12041" max="12041" width="16.28515625" style="35" customWidth="1"/>
    <col min="12042" max="12042" width="12.5703125" style="35" customWidth="1"/>
    <col min="12043" max="12043" width="17.5703125" style="35" customWidth="1"/>
    <col min="12044" max="12044" width="12" style="35" customWidth="1"/>
    <col min="12045" max="12045" width="8.5703125" style="35"/>
    <col min="12046" max="12046" width="12" style="35" customWidth="1"/>
    <col min="12047" max="12047" width="11.42578125" style="35" customWidth="1"/>
    <col min="12048" max="12049" width="12" style="35" customWidth="1"/>
    <col min="12050" max="12286" width="8.5703125" style="35"/>
    <col min="12287" max="12287" width="13.28515625" style="35" bestFit="1" customWidth="1"/>
    <col min="12288" max="12288" width="16.28515625" style="35" customWidth="1"/>
    <col min="12289" max="12289" width="15.28515625" style="35" customWidth="1"/>
    <col min="12290" max="12290" width="14.42578125" style="35" customWidth="1"/>
    <col min="12291" max="12291" width="14.28515625" style="35" bestFit="1" customWidth="1"/>
    <col min="12292" max="12292" width="12.7109375" style="35" customWidth="1"/>
    <col min="12293" max="12293" width="18.7109375" style="35" bestFit="1" customWidth="1"/>
    <col min="12294" max="12294" width="14.28515625" style="35" customWidth="1"/>
    <col min="12295" max="12295" width="11.7109375" style="35" customWidth="1"/>
    <col min="12296" max="12296" width="12.7109375" style="35" customWidth="1"/>
    <col min="12297" max="12297" width="16.28515625" style="35" customWidth="1"/>
    <col min="12298" max="12298" width="12.5703125" style="35" customWidth="1"/>
    <col min="12299" max="12299" width="17.5703125" style="35" customWidth="1"/>
    <col min="12300" max="12300" width="12" style="35" customWidth="1"/>
    <col min="12301" max="12301" width="8.5703125" style="35"/>
    <col min="12302" max="12302" width="12" style="35" customWidth="1"/>
    <col min="12303" max="12303" width="11.42578125" style="35" customWidth="1"/>
    <col min="12304" max="12305" width="12" style="35" customWidth="1"/>
    <col min="12306" max="12542" width="8.5703125" style="35"/>
    <col min="12543" max="12543" width="13.28515625" style="35" bestFit="1" customWidth="1"/>
    <col min="12544" max="12544" width="16.28515625" style="35" customWidth="1"/>
    <col min="12545" max="12545" width="15.28515625" style="35" customWidth="1"/>
    <col min="12546" max="12546" width="14.42578125" style="35" customWidth="1"/>
    <col min="12547" max="12547" width="14.28515625" style="35" bestFit="1" customWidth="1"/>
    <col min="12548" max="12548" width="12.7109375" style="35" customWidth="1"/>
    <col min="12549" max="12549" width="18.7109375" style="35" bestFit="1" customWidth="1"/>
    <col min="12550" max="12550" width="14.28515625" style="35" customWidth="1"/>
    <col min="12551" max="12551" width="11.7109375" style="35" customWidth="1"/>
    <col min="12552" max="12552" width="12.7109375" style="35" customWidth="1"/>
    <col min="12553" max="12553" width="16.28515625" style="35" customWidth="1"/>
    <col min="12554" max="12554" width="12.5703125" style="35" customWidth="1"/>
    <col min="12555" max="12555" width="17.5703125" style="35" customWidth="1"/>
    <col min="12556" max="12556" width="12" style="35" customWidth="1"/>
    <col min="12557" max="12557" width="8.5703125" style="35"/>
    <col min="12558" max="12558" width="12" style="35" customWidth="1"/>
    <col min="12559" max="12559" width="11.42578125" style="35" customWidth="1"/>
    <col min="12560" max="12561" width="12" style="35" customWidth="1"/>
    <col min="12562" max="12798" width="8.5703125" style="35"/>
    <col min="12799" max="12799" width="13.28515625" style="35" bestFit="1" customWidth="1"/>
    <col min="12800" max="12800" width="16.28515625" style="35" customWidth="1"/>
    <col min="12801" max="12801" width="15.28515625" style="35" customWidth="1"/>
    <col min="12802" max="12802" width="14.42578125" style="35" customWidth="1"/>
    <col min="12803" max="12803" width="14.28515625" style="35" bestFit="1" customWidth="1"/>
    <col min="12804" max="12804" width="12.7109375" style="35" customWidth="1"/>
    <col min="12805" max="12805" width="18.7109375" style="35" bestFit="1" customWidth="1"/>
    <col min="12806" max="12806" width="14.28515625" style="35" customWidth="1"/>
    <col min="12807" max="12807" width="11.7109375" style="35" customWidth="1"/>
    <col min="12808" max="12808" width="12.7109375" style="35" customWidth="1"/>
    <col min="12809" max="12809" width="16.28515625" style="35" customWidth="1"/>
    <col min="12810" max="12810" width="12.5703125" style="35" customWidth="1"/>
    <col min="12811" max="12811" width="17.5703125" style="35" customWidth="1"/>
    <col min="12812" max="12812" width="12" style="35" customWidth="1"/>
    <col min="12813" max="12813" width="8.5703125" style="35"/>
    <col min="12814" max="12814" width="12" style="35" customWidth="1"/>
    <col min="12815" max="12815" width="11.42578125" style="35" customWidth="1"/>
    <col min="12816" max="12817" width="12" style="35" customWidth="1"/>
    <col min="12818" max="13054" width="8.5703125" style="35"/>
    <col min="13055" max="13055" width="13.28515625" style="35" bestFit="1" customWidth="1"/>
    <col min="13056" max="13056" width="16.28515625" style="35" customWidth="1"/>
    <col min="13057" max="13057" width="15.28515625" style="35" customWidth="1"/>
    <col min="13058" max="13058" width="14.42578125" style="35" customWidth="1"/>
    <col min="13059" max="13059" width="14.28515625" style="35" bestFit="1" customWidth="1"/>
    <col min="13060" max="13060" width="12.7109375" style="35" customWidth="1"/>
    <col min="13061" max="13061" width="18.7109375" style="35" bestFit="1" customWidth="1"/>
    <col min="13062" max="13062" width="14.28515625" style="35" customWidth="1"/>
    <col min="13063" max="13063" width="11.7109375" style="35" customWidth="1"/>
    <col min="13064" max="13064" width="12.7109375" style="35" customWidth="1"/>
    <col min="13065" max="13065" width="16.28515625" style="35" customWidth="1"/>
    <col min="13066" max="13066" width="12.5703125" style="35" customWidth="1"/>
    <col min="13067" max="13067" width="17.5703125" style="35" customWidth="1"/>
    <col min="13068" max="13068" width="12" style="35" customWidth="1"/>
    <col min="13069" max="13069" width="8.5703125" style="35"/>
    <col min="13070" max="13070" width="12" style="35" customWidth="1"/>
    <col min="13071" max="13071" width="11.42578125" style="35" customWidth="1"/>
    <col min="13072" max="13073" width="12" style="35" customWidth="1"/>
    <col min="13074" max="13310" width="8.5703125" style="35"/>
    <col min="13311" max="13311" width="13.28515625" style="35" bestFit="1" customWidth="1"/>
    <col min="13312" max="13312" width="16.28515625" style="35" customWidth="1"/>
    <col min="13313" max="13313" width="15.28515625" style="35" customWidth="1"/>
    <col min="13314" max="13314" width="14.42578125" style="35" customWidth="1"/>
    <col min="13315" max="13315" width="14.28515625" style="35" bestFit="1" customWidth="1"/>
    <col min="13316" max="13316" width="12.7109375" style="35" customWidth="1"/>
    <col min="13317" max="13317" width="18.7109375" style="35" bestFit="1" customWidth="1"/>
    <col min="13318" max="13318" width="14.28515625" style="35" customWidth="1"/>
    <col min="13319" max="13319" width="11.7109375" style="35" customWidth="1"/>
    <col min="13320" max="13320" width="12.7109375" style="35" customWidth="1"/>
    <col min="13321" max="13321" width="16.28515625" style="35" customWidth="1"/>
    <col min="13322" max="13322" width="12.5703125" style="35" customWidth="1"/>
    <col min="13323" max="13323" width="17.5703125" style="35" customWidth="1"/>
    <col min="13324" max="13324" width="12" style="35" customWidth="1"/>
    <col min="13325" max="13325" width="8.5703125" style="35"/>
    <col min="13326" max="13326" width="12" style="35" customWidth="1"/>
    <col min="13327" max="13327" width="11.42578125" style="35" customWidth="1"/>
    <col min="13328" max="13329" width="12" style="35" customWidth="1"/>
    <col min="13330" max="13566" width="8.5703125" style="35"/>
    <col min="13567" max="13567" width="13.28515625" style="35" bestFit="1" customWidth="1"/>
    <col min="13568" max="13568" width="16.28515625" style="35" customWidth="1"/>
    <col min="13569" max="13569" width="15.28515625" style="35" customWidth="1"/>
    <col min="13570" max="13570" width="14.42578125" style="35" customWidth="1"/>
    <col min="13571" max="13571" width="14.28515625" style="35" bestFit="1" customWidth="1"/>
    <col min="13572" max="13572" width="12.7109375" style="35" customWidth="1"/>
    <col min="13573" max="13573" width="18.7109375" style="35" bestFit="1" customWidth="1"/>
    <col min="13574" max="13574" width="14.28515625" style="35" customWidth="1"/>
    <col min="13575" max="13575" width="11.7109375" style="35" customWidth="1"/>
    <col min="13576" max="13576" width="12.7109375" style="35" customWidth="1"/>
    <col min="13577" max="13577" width="16.28515625" style="35" customWidth="1"/>
    <col min="13578" max="13578" width="12.5703125" style="35" customWidth="1"/>
    <col min="13579" max="13579" width="17.5703125" style="35" customWidth="1"/>
    <col min="13580" max="13580" width="12" style="35" customWidth="1"/>
    <col min="13581" max="13581" width="8.5703125" style="35"/>
    <col min="13582" max="13582" width="12" style="35" customWidth="1"/>
    <col min="13583" max="13583" width="11.42578125" style="35" customWidth="1"/>
    <col min="13584" max="13585" width="12" style="35" customWidth="1"/>
    <col min="13586" max="13822" width="8.5703125" style="35"/>
    <col min="13823" max="13823" width="13.28515625" style="35" bestFit="1" customWidth="1"/>
    <col min="13824" max="13824" width="16.28515625" style="35" customWidth="1"/>
    <col min="13825" max="13825" width="15.28515625" style="35" customWidth="1"/>
    <col min="13826" max="13826" width="14.42578125" style="35" customWidth="1"/>
    <col min="13827" max="13827" width="14.28515625" style="35" bestFit="1" customWidth="1"/>
    <col min="13828" max="13828" width="12.7109375" style="35" customWidth="1"/>
    <col min="13829" max="13829" width="18.7109375" style="35" bestFit="1" customWidth="1"/>
    <col min="13830" max="13830" width="14.28515625" style="35" customWidth="1"/>
    <col min="13831" max="13831" width="11.7109375" style="35" customWidth="1"/>
    <col min="13832" max="13832" width="12.7109375" style="35" customWidth="1"/>
    <col min="13833" max="13833" width="16.28515625" style="35" customWidth="1"/>
    <col min="13834" max="13834" width="12.5703125" style="35" customWidth="1"/>
    <col min="13835" max="13835" width="17.5703125" style="35" customWidth="1"/>
    <col min="13836" max="13836" width="12" style="35" customWidth="1"/>
    <col min="13837" max="13837" width="8.5703125" style="35"/>
    <col min="13838" max="13838" width="12" style="35" customWidth="1"/>
    <col min="13839" max="13839" width="11.42578125" style="35" customWidth="1"/>
    <col min="13840" max="13841" width="12" style="35" customWidth="1"/>
    <col min="13842" max="14078" width="8.5703125" style="35"/>
    <col min="14079" max="14079" width="13.28515625" style="35" bestFit="1" customWidth="1"/>
    <col min="14080" max="14080" width="16.28515625" style="35" customWidth="1"/>
    <col min="14081" max="14081" width="15.28515625" style="35" customWidth="1"/>
    <col min="14082" max="14082" width="14.42578125" style="35" customWidth="1"/>
    <col min="14083" max="14083" width="14.28515625" style="35" bestFit="1" customWidth="1"/>
    <col min="14084" max="14084" width="12.7109375" style="35" customWidth="1"/>
    <col min="14085" max="14085" width="18.7109375" style="35" bestFit="1" customWidth="1"/>
    <col min="14086" max="14086" width="14.28515625" style="35" customWidth="1"/>
    <col min="14087" max="14087" width="11.7109375" style="35" customWidth="1"/>
    <col min="14088" max="14088" width="12.7109375" style="35" customWidth="1"/>
    <col min="14089" max="14089" width="16.28515625" style="35" customWidth="1"/>
    <col min="14090" max="14090" width="12.5703125" style="35" customWidth="1"/>
    <col min="14091" max="14091" width="17.5703125" style="35" customWidth="1"/>
    <col min="14092" max="14092" width="12" style="35" customWidth="1"/>
    <col min="14093" max="14093" width="8.5703125" style="35"/>
    <col min="14094" max="14094" width="12" style="35" customWidth="1"/>
    <col min="14095" max="14095" width="11.42578125" style="35" customWidth="1"/>
    <col min="14096" max="14097" width="12" style="35" customWidth="1"/>
    <col min="14098" max="14334" width="8.5703125" style="35"/>
    <col min="14335" max="14335" width="13.28515625" style="35" bestFit="1" customWidth="1"/>
    <col min="14336" max="14336" width="16.28515625" style="35" customWidth="1"/>
    <col min="14337" max="14337" width="15.28515625" style="35" customWidth="1"/>
    <col min="14338" max="14338" width="14.42578125" style="35" customWidth="1"/>
    <col min="14339" max="14339" width="14.28515625" style="35" bestFit="1" customWidth="1"/>
    <col min="14340" max="14340" width="12.7109375" style="35" customWidth="1"/>
    <col min="14341" max="14341" width="18.7109375" style="35" bestFit="1" customWidth="1"/>
    <col min="14342" max="14342" width="14.28515625" style="35" customWidth="1"/>
    <col min="14343" max="14343" width="11.7109375" style="35" customWidth="1"/>
    <col min="14344" max="14344" width="12.7109375" style="35" customWidth="1"/>
    <col min="14345" max="14345" width="16.28515625" style="35" customWidth="1"/>
    <col min="14346" max="14346" width="12.5703125" style="35" customWidth="1"/>
    <col min="14347" max="14347" width="17.5703125" style="35" customWidth="1"/>
    <col min="14348" max="14348" width="12" style="35" customWidth="1"/>
    <col min="14349" max="14349" width="8.5703125" style="35"/>
    <col min="14350" max="14350" width="12" style="35" customWidth="1"/>
    <col min="14351" max="14351" width="11.42578125" style="35" customWidth="1"/>
    <col min="14352" max="14353" width="12" style="35" customWidth="1"/>
    <col min="14354" max="14590" width="8.5703125" style="35"/>
    <col min="14591" max="14591" width="13.28515625" style="35" bestFit="1" customWidth="1"/>
    <col min="14592" max="14592" width="16.28515625" style="35" customWidth="1"/>
    <col min="14593" max="14593" width="15.28515625" style="35" customWidth="1"/>
    <col min="14594" max="14594" width="14.42578125" style="35" customWidth="1"/>
    <col min="14595" max="14595" width="14.28515625" style="35" bestFit="1" customWidth="1"/>
    <col min="14596" max="14596" width="12.7109375" style="35" customWidth="1"/>
    <col min="14597" max="14597" width="18.7109375" style="35" bestFit="1" customWidth="1"/>
    <col min="14598" max="14598" width="14.28515625" style="35" customWidth="1"/>
    <col min="14599" max="14599" width="11.7109375" style="35" customWidth="1"/>
    <col min="14600" max="14600" width="12.7109375" style="35" customWidth="1"/>
    <col min="14601" max="14601" width="16.28515625" style="35" customWidth="1"/>
    <col min="14602" max="14602" width="12.5703125" style="35" customWidth="1"/>
    <col min="14603" max="14603" width="17.5703125" style="35" customWidth="1"/>
    <col min="14604" max="14604" width="12" style="35" customWidth="1"/>
    <col min="14605" max="14605" width="8.5703125" style="35"/>
    <col min="14606" max="14606" width="12" style="35" customWidth="1"/>
    <col min="14607" max="14607" width="11.42578125" style="35" customWidth="1"/>
    <col min="14608" max="14609" width="12" style="35" customWidth="1"/>
    <col min="14610" max="14846" width="8.5703125" style="35"/>
    <col min="14847" max="14847" width="13.28515625" style="35" bestFit="1" customWidth="1"/>
    <col min="14848" max="14848" width="16.28515625" style="35" customWidth="1"/>
    <col min="14849" max="14849" width="15.28515625" style="35" customWidth="1"/>
    <col min="14850" max="14850" width="14.42578125" style="35" customWidth="1"/>
    <col min="14851" max="14851" width="14.28515625" style="35" bestFit="1" customWidth="1"/>
    <col min="14852" max="14852" width="12.7109375" style="35" customWidth="1"/>
    <col min="14853" max="14853" width="18.7109375" style="35" bestFit="1" customWidth="1"/>
    <col min="14854" max="14854" width="14.28515625" style="35" customWidth="1"/>
    <col min="14855" max="14855" width="11.7109375" style="35" customWidth="1"/>
    <col min="14856" max="14856" width="12.7109375" style="35" customWidth="1"/>
    <col min="14857" max="14857" width="16.28515625" style="35" customWidth="1"/>
    <col min="14858" max="14858" width="12.5703125" style="35" customWidth="1"/>
    <col min="14859" max="14859" width="17.5703125" style="35" customWidth="1"/>
    <col min="14860" max="14860" width="12" style="35" customWidth="1"/>
    <col min="14861" max="14861" width="8.5703125" style="35"/>
    <col min="14862" max="14862" width="12" style="35" customWidth="1"/>
    <col min="14863" max="14863" width="11.42578125" style="35" customWidth="1"/>
    <col min="14864" max="14865" width="12" style="35" customWidth="1"/>
    <col min="14866" max="15102" width="8.5703125" style="35"/>
    <col min="15103" max="15103" width="13.28515625" style="35" bestFit="1" customWidth="1"/>
    <col min="15104" max="15104" width="16.28515625" style="35" customWidth="1"/>
    <col min="15105" max="15105" width="15.28515625" style="35" customWidth="1"/>
    <col min="15106" max="15106" width="14.42578125" style="35" customWidth="1"/>
    <col min="15107" max="15107" width="14.28515625" style="35" bestFit="1" customWidth="1"/>
    <col min="15108" max="15108" width="12.7109375" style="35" customWidth="1"/>
    <col min="15109" max="15109" width="18.7109375" style="35" bestFit="1" customWidth="1"/>
    <col min="15110" max="15110" width="14.28515625" style="35" customWidth="1"/>
    <col min="15111" max="15111" width="11.7109375" style="35" customWidth="1"/>
    <col min="15112" max="15112" width="12.7109375" style="35" customWidth="1"/>
    <col min="15113" max="15113" width="16.28515625" style="35" customWidth="1"/>
    <col min="15114" max="15114" width="12.5703125" style="35" customWidth="1"/>
    <col min="15115" max="15115" width="17.5703125" style="35" customWidth="1"/>
    <col min="15116" max="15116" width="12" style="35" customWidth="1"/>
    <col min="15117" max="15117" width="8.5703125" style="35"/>
    <col min="15118" max="15118" width="12" style="35" customWidth="1"/>
    <col min="15119" max="15119" width="11.42578125" style="35" customWidth="1"/>
    <col min="15120" max="15121" width="12" style="35" customWidth="1"/>
    <col min="15122" max="15358" width="8.5703125" style="35"/>
    <col min="15359" max="15359" width="13.28515625" style="35" bestFit="1" customWidth="1"/>
    <col min="15360" max="15360" width="16.28515625" style="35" customWidth="1"/>
    <col min="15361" max="15361" width="15.28515625" style="35" customWidth="1"/>
    <col min="15362" max="15362" width="14.42578125" style="35" customWidth="1"/>
    <col min="15363" max="15363" width="14.28515625" style="35" bestFit="1" customWidth="1"/>
    <col min="15364" max="15364" width="12.7109375" style="35" customWidth="1"/>
    <col min="15365" max="15365" width="18.7109375" style="35" bestFit="1" customWidth="1"/>
    <col min="15366" max="15366" width="14.28515625" style="35" customWidth="1"/>
    <col min="15367" max="15367" width="11.7109375" style="35" customWidth="1"/>
    <col min="15368" max="15368" width="12.7109375" style="35" customWidth="1"/>
    <col min="15369" max="15369" width="16.28515625" style="35" customWidth="1"/>
    <col min="15370" max="15370" width="12.5703125" style="35" customWidth="1"/>
    <col min="15371" max="15371" width="17.5703125" style="35" customWidth="1"/>
    <col min="15372" max="15372" width="12" style="35" customWidth="1"/>
    <col min="15373" max="15373" width="8.5703125" style="35"/>
    <col min="15374" max="15374" width="12" style="35" customWidth="1"/>
    <col min="15375" max="15375" width="11.42578125" style="35" customWidth="1"/>
    <col min="15376" max="15377" width="12" style="35" customWidth="1"/>
    <col min="15378" max="15614" width="8.5703125" style="35"/>
    <col min="15615" max="15615" width="13.28515625" style="35" bestFit="1" customWidth="1"/>
    <col min="15616" max="15616" width="16.28515625" style="35" customWidth="1"/>
    <col min="15617" max="15617" width="15.28515625" style="35" customWidth="1"/>
    <col min="15618" max="15618" width="14.42578125" style="35" customWidth="1"/>
    <col min="15619" max="15619" width="14.28515625" style="35" bestFit="1" customWidth="1"/>
    <col min="15620" max="15620" width="12.7109375" style="35" customWidth="1"/>
    <col min="15621" max="15621" width="18.7109375" style="35" bestFit="1" customWidth="1"/>
    <col min="15622" max="15622" width="14.28515625" style="35" customWidth="1"/>
    <col min="15623" max="15623" width="11.7109375" style="35" customWidth="1"/>
    <col min="15624" max="15624" width="12.7109375" style="35" customWidth="1"/>
    <col min="15625" max="15625" width="16.28515625" style="35" customWidth="1"/>
    <col min="15626" max="15626" width="12.5703125" style="35" customWidth="1"/>
    <col min="15627" max="15627" width="17.5703125" style="35" customWidth="1"/>
    <col min="15628" max="15628" width="12" style="35" customWidth="1"/>
    <col min="15629" max="15629" width="8.5703125" style="35"/>
    <col min="15630" max="15630" width="12" style="35" customWidth="1"/>
    <col min="15631" max="15631" width="11.42578125" style="35" customWidth="1"/>
    <col min="15632" max="15633" width="12" style="35" customWidth="1"/>
    <col min="15634" max="15870" width="8.5703125" style="35"/>
    <col min="15871" max="15871" width="13.28515625" style="35" bestFit="1" customWidth="1"/>
    <col min="15872" max="15872" width="16.28515625" style="35" customWidth="1"/>
    <col min="15873" max="15873" width="15.28515625" style="35" customWidth="1"/>
    <col min="15874" max="15874" width="14.42578125" style="35" customWidth="1"/>
    <col min="15875" max="15875" width="14.28515625" style="35" bestFit="1" customWidth="1"/>
    <col min="15876" max="15876" width="12.7109375" style="35" customWidth="1"/>
    <col min="15877" max="15877" width="18.7109375" style="35" bestFit="1" customWidth="1"/>
    <col min="15878" max="15878" width="14.28515625" style="35" customWidth="1"/>
    <col min="15879" max="15879" width="11.7109375" style="35" customWidth="1"/>
    <col min="15880" max="15880" width="12.7109375" style="35" customWidth="1"/>
    <col min="15881" max="15881" width="16.28515625" style="35" customWidth="1"/>
    <col min="15882" max="15882" width="12.5703125" style="35" customWidth="1"/>
    <col min="15883" max="15883" width="17.5703125" style="35" customWidth="1"/>
    <col min="15884" max="15884" width="12" style="35" customWidth="1"/>
    <col min="15885" max="15885" width="8.5703125" style="35"/>
    <col min="15886" max="15886" width="12" style="35" customWidth="1"/>
    <col min="15887" max="15887" width="11.42578125" style="35" customWidth="1"/>
    <col min="15888" max="15889" width="12" style="35" customWidth="1"/>
    <col min="15890" max="16126" width="8.5703125" style="35"/>
    <col min="16127" max="16127" width="13.28515625" style="35" bestFit="1" customWidth="1"/>
    <col min="16128" max="16128" width="16.28515625" style="35" customWidth="1"/>
    <col min="16129" max="16129" width="15.28515625" style="35" customWidth="1"/>
    <col min="16130" max="16130" width="14.42578125" style="35" customWidth="1"/>
    <col min="16131" max="16131" width="14.28515625" style="35" bestFit="1" customWidth="1"/>
    <col min="16132" max="16132" width="12.7109375" style="35" customWidth="1"/>
    <col min="16133" max="16133" width="18.7109375" style="35" bestFit="1" customWidth="1"/>
    <col min="16134" max="16134" width="14.28515625" style="35" customWidth="1"/>
    <col min="16135" max="16135" width="11.7109375" style="35" customWidth="1"/>
    <col min="16136" max="16136" width="12.7109375" style="35" customWidth="1"/>
    <col min="16137" max="16137" width="16.28515625" style="35" customWidth="1"/>
    <col min="16138" max="16138" width="12.5703125" style="35" customWidth="1"/>
    <col min="16139" max="16139" width="17.5703125" style="35" customWidth="1"/>
    <col min="16140" max="16140" width="12" style="35" customWidth="1"/>
    <col min="16141" max="16141" width="8.5703125" style="35"/>
    <col min="16142" max="16142" width="12" style="35" customWidth="1"/>
    <col min="16143" max="16143" width="11.42578125" style="35" customWidth="1"/>
    <col min="16144" max="16145" width="12" style="35" customWidth="1"/>
    <col min="16146" max="16384" width="8.5703125" style="35"/>
  </cols>
  <sheetData>
    <row r="1" spans="1:14" ht="14.25" customHeight="1" x14ac:dyDescent="0.3">
      <c r="A1" s="561" t="s">
        <v>0</v>
      </c>
      <c r="B1" s="562"/>
      <c r="C1" s="562"/>
      <c r="D1" s="76"/>
      <c r="E1" s="77"/>
      <c r="F1" s="78"/>
      <c r="H1" s="502" t="s">
        <v>1</v>
      </c>
      <c r="I1" s="503"/>
      <c r="J1" s="503"/>
      <c r="K1" s="504"/>
    </row>
    <row r="2" spans="1:14" ht="12.75" customHeight="1" x14ac:dyDescent="0.3">
      <c r="A2" s="563" t="s">
        <v>2</v>
      </c>
      <c r="B2" s="564"/>
      <c r="C2" s="564"/>
      <c r="D2" s="79"/>
      <c r="E2" s="80"/>
      <c r="F2" s="81"/>
      <c r="H2" s="507"/>
      <c r="I2" s="508"/>
      <c r="J2" s="508"/>
      <c r="K2" s="509"/>
    </row>
    <row r="3" spans="1:14" ht="19.5" customHeight="1" thickBot="1" x14ac:dyDescent="0.35">
      <c r="A3" s="565" t="s">
        <v>3</v>
      </c>
      <c r="B3" s="566" t="s">
        <v>4</v>
      </c>
      <c r="C3" s="566" t="s">
        <v>4</v>
      </c>
      <c r="D3" s="82"/>
      <c r="E3" s="83"/>
      <c r="F3" s="84"/>
      <c r="H3" s="510"/>
      <c r="I3" s="511"/>
      <c r="J3" s="511"/>
      <c r="K3" s="512"/>
    </row>
    <row r="4" spans="1:14" ht="16.5" customHeight="1" x14ac:dyDescent="0.3">
      <c r="A4" s="47"/>
      <c r="B4" s="47"/>
      <c r="C4" s="47"/>
      <c r="D4" s="47"/>
      <c r="E4" s="47"/>
      <c r="F4" s="47"/>
      <c r="G4" s="47"/>
      <c r="H4" s="47"/>
      <c r="I4" s="47"/>
      <c r="J4" s="47"/>
      <c r="K4" s="49"/>
    </row>
    <row r="5" spans="1:14" ht="19.5" customHeight="1" x14ac:dyDescent="0.3">
      <c r="A5" s="567" t="s">
        <v>203</v>
      </c>
      <c r="B5" s="568"/>
      <c r="C5" s="568"/>
      <c r="D5" s="568"/>
      <c r="E5" s="568"/>
      <c r="F5" s="568"/>
      <c r="G5" s="568"/>
      <c r="H5" s="568"/>
      <c r="I5" s="568"/>
      <c r="J5" s="568"/>
      <c r="K5" s="568"/>
    </row>
    <row r="6" spans="1:14" ht="72.75" customHeight="1" x14ac:dyDescent="0.3">
      <c r="A6" s="515" t="s">
        <v>5</v>
      </c>
      <c r="B6" s="50" t="s">
        <v>6</v>
      </c>
      <c r="C6" s="50" t="s">
        <v>195</v>
      </c>
      <c r="D6" s="405" t="s">
        <v>159</v>
      </c>
      <c r="E6" s="55"/>
      <c r="F6" s="50"/>
      <c r="G6" s="50" t="s">
        <v>25</v>
      </c>
      <c r="H6" s="50" t="s">
        <v>79</v>
      </c>
      <c r="I6" s="85" t="s">
        <v>26</v>
      </c>
      <c r="J6" s="87" t="s">
        <v>37</v>
      </c>
      <c r="K6" s="87" t="s">
        <v>38</v>
      </c>
    </row>
    <row r="7" spans="1:14" ht="18" customHeight="1" x14ac:dyDescent="0.3">
      <c r="A7" s="515"/>
      <c r="B7" s="52" t="s">
        <v>76</v>
      </c>
      <c r="C7" s="53">
        <v>63807.87</v>
      </c>
      <c r="D7" s="345">
        <f>49.08*13</f>
        <v>638.04</v>
      </c>
      <c r="E7" s="55"/>
      <c r="F7" s="346"/>
      <c r="G7" s="56">
        <f>+C7+D7</f>
        <v>64445.91</v>
      </c>
      <c r="H7" s="57">
        <f>G7*38.38%</f>
        <v>24734.340258000004</v>
      </c>
      <c r="I7" s="58">
        <f>+ROUND(+G7+H7,2)</f>
        <v>89180.25</v>
      </c>
      <c r="J7" s="88"/>
      <c r="K7" s="98">
        <f>+ROUND(I7*J7,2)</f>
        <v>0</v>
      </c>
    </row>
    <row r="8" spans="1:14" ht="18" customHeight="1" x14ac:dyDescent="0.3">
      <c r="A8" s="515"/>
      <c r="B8" s="52" t="s">
        <v>8</v>
      </c>
      <c r="C8" s="53">
        <v>50005.77</v>
      </c>
      <c r="D8" s="406">
        <f>38.47*13</f>
        <v>500.11</v>
      </c>
      <c r="E8" s="55"/>
      <c r="F8" s="346"/>
      <c r="G8" s="56">
        <f>+C8+D8</f>
        <v>50505.88</v>
      </c>
      <c r="H8" s="57">
        <f>G8*38.38%</f>
        <v>19384.156744</v>
      </c>
      <c r="I8" s="58">
        <f>+ROUND(+G8+H8,2)</f>
        <v>69890.039999999994</v>
      </c>
      <c r="J8" s="88"/>
      <c r="K8" s="98">
        <f>+ROUND(I8*J8,2)</f>
        <v>0</v>
      </c>
      <c r="L8" s="90"/>
      <c r="N8" s="43"/>
    </row>
    <row r="9" spans="1:14" ht="14.25" customHeight="1" x14ac:dyDescent="0.3">
      <c r="A9" s="62"/>
      <c r="B9" s="63"/>
      <c r="C9" s="99"/>
      <c r="D9" s="99"/>
      <c r="E9" s="99"/>
      <c r="F9" s="99"/>
      <c r="G9" s="99"/>
      <c r="H9" s="99"/>
      <c r="I9" s="99"/>
      <c r="J9" s="100"/>
      <c r="K9" s="99"/>
      <c r="L9" s="90"/>
      <c r="M9" s="43"/>
      <c r="N9" s="43"/>
    </row>
    <row r="10" spans="1:14" ht="84.75" customHeight="1" x14ac:dyDescent="0.3">
      <c r="A10" s="414"/>
      <c r="C10" s="50" t="s">
        <v>273</v>
      </c>
      <c r="D10" s="50" t="s">
        <v>159</v>
      </c>
      <c r="E10" s="55"/>
      <c r="F10" s="50"/>
      <c r="G10" s="50" t="s">
        <v>32</v>
      </c>
      <c r="H10" s="50" t="s">
        <v>75</v>
      </c>
      <c r="I10" s="343" t="s">
        <v>26</v>
      </c>
      <c r="J10" s="87" t="s">
        <v>37</v>
      </c>
      <c r="K10" s="87" t="s">
        <v>38</v>
      </c>
      <c r="N10" s="43"/>
    </row>
    <row r="11" spans="1:14" ht="20.25"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88"/>
      <c r="K11" s="98">
        <f>+ROUND(I11*J11,2)</f>
        <v>0</v>
      </c>
      <c r="N11" s="43"/>
    </row>
    <row r="12" spans="1:14" ht="20.25" customHeight="1" x14ac:dyDescent="0.3">
      <c r="A12" s="524"/>
      <c r="B12" s="408" t="s">
        <v>262</v>
      </c>
      <c r="C12" s="53">
        <f>38588.32/12*13</f>
        <v>41804.013333333329</v>
      </c>
      <c r="D12" s="223">
        <f>32.16*13</f>
        <v>418.07999999999993</v>
      </c>
      <c r="E12" s="55"/>
      <c r="F12" s="66"/>
      <c r="G12" s="344">
        <f t="shared" si="0"/>
        <v>42222.093333333331</v>
      </c>
      <c r="H12" s="57">
        <f t="shared" ref="H12:H16" si="2">G12*38.38%</f>
        <v>16204.839421333334</v>
      </c>
      <c r="I12" s="347">
        <f t="shared" si="1"/>
        <v>58426.93</v>
      </c>
      <c r="J12" s="88"/>
      <c r="K12" s="98">
        <f t="shared" ref="K12:K16" si="3">+ROUND(I12*J12,2)</f>
        <v>0</v>
      </c>
      <c r="N12" s="43"/>
    </row>
    <row r="13" spans="1:14" ht="20.25" customHeight="1" x14ac:dyDescent="0.3">
      <c r="A13" s="524"/>
      <c r="B13" s="408" t="s">
        <v>263</v>
      </c>
      <c r="C13" s="53">
        <f>36217.8/12*13</f>
        <v>39235.950000000004</v>
      </c>
      <c r="D13" s="223">
        <f>30.18*13</f>
        <v>392.34</v>
      </c>
      <c r="E13" s="55"/>
      <c r="F13" s="66"/>
      <c r="G13" s="344">
        <f t="shared" si="0"/>
        <v>39628.29</v>
      </c>
      <c r="H13" s="57">
        <f t="shared" si="2"/>
        <v>15209.337702000001</v>
      </c>
      <c r="I13" s="347">
        <f t="shared" si="1"/>
        <v>54837.63</v>
      </c>
      <c r="J13" s="88"/>
      <c r="K13" s="98">
        <f t="shared" si="3"/>
        <v>0</v>
      </c>
      <c r="N13" s="43"/>
    </row>
    <row r="14" spans="1:14" ht="20.25" customHeight="1" x14ac:dyDescent="0.3">
      <c r="A14" s="524"/>
      <c r="B14" s="408" t="s">
        <v>264</v>
      </c>
      <c r="C14" s="53">
        <f>27626.32/12*13</f>
        <v>29928.513333333332</v>
      </c>
      <c r="D14" s="223">
        <f>23.02*13</f>
        <v>299.26</v>
      </c>
      <c r="E14" s="55"/>
      <c r="F14" s="66"/>
      <c r="G14" s="344">
        <f t="shared" si="0"/>
        <v>30227.773333333331</v>
      </c>
      <c r="H14" s="57">
        <f t="shared" si="2"/>
        <v>11601.419405333334</v>
      </c>
      <c r="I14" s="347">
        <f t="shared" si="1"/>
        <v>41829.19</v>
      </c>
      <c r="J14" s="88"/>
      <c r="K14" s="98">
        <f t="shared" si="3"/>
        <v>0</v>
      </c>
      <c r="N14" s="43"/>
    </row>
    <row r="15" spans="1:14" ht="20.25" customHeight="1" x14ac:dyDescent="0.3">
      <c r="A15" s="524"/>
      <c r="B15" s="408" t="s">
        <v>265</v>
      </c>
      <c r="C15" s="53">
        <f>48525.22/12*13</f>
        <v>52568.988333333335</v>
      </c>
      <c r="D15" s="223">
        <f>40.44*13</f>
        <v>525.72</v>
      </c>
      <c r="E15" s="55"/>
      <c r="F15" s="66"/>
      <c r="G15" s="344">
        <f t="shared" si="0"/>
        <v>53094.708333333336</v>
      </c>
      <c r="H15" s="57">
        <f t="shared" si="2"/>
        <v>20377.749058333335</v>
      </c>
      <c r="I15" s="347">
        <f t="shared" si="1"/>
        <v>73472.460000000006</v>
      </c>
      <c r="J15" s="88"/>
      <c r="K15" s="98">
        <f t="shared" si="3"/>
        <v>0</v>
      </c>
      <c r="N15" s="43"/>
    </row>
    <row r="16" spans="1:14" ht="20.25" customHeight="1" x14ac:dyDescent="0.3">
      <c r="A16" s="524"/>
      <c r="B16" s="408" t="s">
        <v>266</v>
      </c>
      <c r="C16" s="53">
        <f>42105.94/12*13</f>
        <v>45614.768333333333</v>
      </c>
      <c r="D16" s="223">
        <f>35.09*13</f>
        <v>456.17000000000007</v>
      </c>
      <c r="E16" s="55"/>
      <c r="F16" s="66"/>
      <c r="G16" s="344">
        <f t="shared" si="0"/>
        <v>46070.938333333332</v>
      </c>
      <c r="H16" s="57">
        <f t="shared" si="2"/>
        <v>17682.026132333332</v>
      </c>
      <c r="I16" s="347">
        <f t="shared" si="1"/>
        <v>63752.959999999999</v>
      </c>
      <c r="J16" s="88"/>
      <c r="K16" s="98">
        <f t="shared" si="3"/>
        <v>0</v>
      </c>
      <c r="N16" s="43"/>
    </row>
    <row r="17" spans="1:14" ht="14.25" customHeight="1" x14ac:dyDescent="0.3">
      <c r="A17" s="62"/>
      <c r="B17" s="63"/>
      <c r="C17" s="99"/>
      <c r="D17" s="99"/>
      <c r="E17" s="99"/>
      <c r="F17" s="99"/>
      <c r="G17" s="99"/>
      <c r="H17" s="99"/>
      <c r="I17" s="99"/>
      <c r="J17" s="100"/>
      <c r="K17" s="99"/>
      <c r="L17" s="90"/>
      <c r="M17" s="43"/>
      <c r="N17" s="43"/>
    </row>
    <row r="18" spans="1:14" ht="82.5" customHeight="1" x14ac:dyDescent="0.3">
      <c r="A18" s="515" t="s">
        <v>9</v>
      </c>
      <c r="B18" s="65"/>
      <c r="C18" s="50" t="s">
        <v>133</v>
      </c>
      <c r="D18" s="50" t="s">
        <v>159</v>
      </c>
      <c r="E18" s="50" t="s">
        <v>27</v>
      </c>
      <c r="F18" s="50" t="s">
        <v>28</v>
      </c>
      <c r="G18" s="50" t="s">
        <v>10</v>
      </c>
      <c r="H18" s="50" t="s">
        <v>29</v>
      </c>
      <c r="I18" s="343" t="s">
        <v>26</v>
      </c>
      <c r="J18" s="87" t="s">
        <v>37</v>
      </c>
      <c r="K18" s="87" t="s">
        <v>38</v>
      </c>
      <c r="N18" s="43"/>
    </row>
    <row r="19" spans="1:14" ht="15.75" customHeight="1" x14ac:dyDescent="0.3">
      <c r="A19" s="515"/>
      <c r="B19" s="223" t="s">
        <v>165</v>
      </c>
      <c r="C19" s="348">
        <f>34634.49/12*13</f>
        <v>37520.697500000002</v>
      </c>
      <c r="D19" s="348">
        <f>28.86*13</f>
        <v>375.18</v>
      </c>
      <c r="E19" s="348"/>
      <c r="F19" s="348"/>
      <c r="G19" s="348">
        <f>+C19+D19+E19+F19</f>
        <v>37895.877500000002</v>
      </c>
      <c r="H19" s="348">
        <f>+(C19+D19+E19)*38.38%+(F19*32.7%)</f>
        <v>14544.437784500002</v>
      </c>
      <c r="I19" s="347" t="str">
        <f>+IF(E19&lt;&gt;0,+ROUND(+G19+H19,2),"0")</f>
        <v>0</v>
      </c>
      <c r="J19" s="86"/>
      <c r="K19" s="98">
        <f>+ROUND(I19*J19,2)</f>
        <v>0</v>
      </c>
    </row>
    <row r="20" spans="1:14" x14ac:dyDescent="0.3">
      <c r="A20" s="515"/>
      <c r="B20" s="63"/>
      <c r="C20" s="64"/>
      <c r="D20" s="64"/>
      <c r="E20" s="64"/>
      <c r="F20" s="64"/>
      <c r="G20" s="64"/>
      <c r="H20" s="64"/>
      <c r="I20" s="99"/>
      <c r="J20" s="100"/>
      <c r="K20" s="99"/>
    </row>
    <row r="21" spans="1:14" ht="93.75" x14ac:dyDescent="0.3">
      <c r="A21" s="515"/>
      <c r="B21" s="65"/>
      <c r="C21" s="50" t="s">
        <v>133</v>
      </c>
      <c r="D21" s="50" t="s">
        <v>159</v>
      </c>
      <c r="E21" s="50" t="s">
        <v>279</v>
      </c>
      <c r="F21" s="50"/>
      <c r="G21" s="50" t="s">
        <v>32</v>
      </c>
      <c r="H21" s="50" t="s">
        <v>169</v>
      </c>
      <c r="I21" s="343" t="s">
        <v>26</v>
      </c>
      <c r="J21" s="87" t="s">
        <v>37</v>
      </c>
      <c r="K21" s="87" t="s">
        <v>38</v>
      </c>
    </row>
    <row r="22" spans="1:14" ht="28.5" customHeight="1" x14ac:dyDescent="0.3">
      <c r="A22" s="515"/>
      <c r="B22" s="223" t="s">
        <v>11</v>
      </c>
      <c r="C22" s="53">
        <f>ROUND(25363.13/12*13,2)</f>
        <v>27476.720000000001</v>
      </c>
      <c r="D22" s="344">
        <f>21.14*13</f>
        <v>274.82</v>
      </c>
      <c r="E22" s="344"/>
      <c r="F22" s="66"/>
      <c r="G22" s="344">
        <f>+F22+D22+C22+E22</f>
        <v>27751.54</v>
      </c>
      <c r="H22" s="57">
        <f>G22*38.38%</f>
        <v>10651.041052</v>
      </c>
      <c r="I22" s="347">
        <f>+ROUND(+G22+H22,2)</f>
        <v>38402.58</v>
      </c>
      <c r="J22" s="88">
        <v>1</v>
      </c>
      <c r="K22" s="98">
        <f>+ROUND(I22*J22,2)</f>
        <v>38402.58</v>
      </c>
    </row>
    <row r="23" spans="1:14" ht="24" customHeight="1" x14ac:dyDescent="0.3">
      <c r="A23" s="515"/>
      <c r="B23" s="223" t="s">
        <v>12</v>
      </c>
      <c r="C23" s="53">
        <f>+ROUND(20884.37/12*13,2)</f>
        <v>22624.73</v>
      </c>
      <c r="D23" s="344">
        <f>17.4*13</f>
        <v>226.2</v>
      </c>
      <c r="E23" s="344"/>
      <c r="F23" s="66"/>
      <c r="G23" s="344">
        <f>+F23+D23+C23+E23</f>
        <v>22850.93</v>
      </c>
      <c r="H23" s="57">
        <f>G23*38.38%</f>
        <v>8770.1869340000012</v>
      </c>
      <c r="I23" s="347">
        <f>+ROUND(+G23+H23,2)</f>
        <v>31621.119999999999</v>
      </c>
      <c r="J23" s="88"/>
      <c r="K23" s="98">
        <f>+ROUND(I23*J23,2)</f>
        <v>0</v>
      </c>
    </row>
    <row r="24" spans="1:14" ht="27.75" customHeight="1" x14ac:dyDescent="0.3">
      <c r="A24" s="515"/>
      <c r="B24" s="223" t="s">
        <v>13</v>
      </c>
      <c r="C24" s="53">
        <f>+ROUND(19847.64/12*13,2)</f>
        <v>21501.61</v>
      </c>
      <c r="D24" s="344">
        <f>16.54*13</f>
        <v>215.01999999999998</v>
      </c>
      <c r="E24" s="344"/>
      <c r="F24" s="66"/>
      <c r="G24" s="344">
        <f>+F24+D24+C24+E24</f>
        <v>21716.63</v>
      </c>
      <c r="H24" s="57">
        <f>G24*38.38%</f>
        <v>8334.8425940000016</v>
      </c>
      <c r="I24" s="347">
        <f>+ROUND(+G24+H24,2)</f>
        <v>30051.47</v>
      </c>
      <c r="J24" s="88"/>
      <c r="K24" s="98">
        <f>+ROUND(I24*J24,2)</f>
        <v>0</v>
      </c>
    </row>
    <row r="25" spans="1:14" customFormat="1" ht="37.5" customHeight="1" x14ac:dyDescent="0.35">
      <c r="A25" s="35"/>
      <c r="B25" s="36"/>
      <c r="C25" s="105"/>
      <c r="D25" s="106"/>
      <c r="E25" s="106"/>
      <c r="F25" s="105"/>
      <c r="G25" s="107" t="s">
        <v>15</v>
      </c>
      <c r="H25" s="108" t="s">
        <v>172</v>
      </c>
      <c r="I25" s="109"/>
      <c r="J25" s="110">
        <f>+J7</f>
        <v>0</v>
      </c>
      <c r="K25" s="111">
        <f>+K7</f>
        <v>0</v>
      </c>
    </row>
    <row r="26" spans="1:14" customFormat="1" ht="37.5" customHeight="1" x14ac:dyDescent="0.35">
      <c r="A26" s="35"/>
      <c r="B26" s="91"/>
      <c r="C26" s="91"/>
      <c r="D26" s="36"/>
      <c r="E26" s="36"/>
      <c r="F26" s="91"/>
      <c r="G26" s="107" t="s">
        <v>15</v>
      </c>
      <c r="H26" s="112" t="s">
        <v>267</v>
      </c>
      <c r="I26" s="55"/>
      <c r="J26" s="113">
        <f>+SUM(J8:J24)</f>
        <v>1</v>
      </c>
      <c r="K26" s="98">
        <f>+SUM(K8:K24)</f>
        <v>38402.58</v>
      </c>
    </row>
    <row r="27" spans="1:14" customFormat="1" ht="37.5" customHeight="1" x14ac:dyDescent="0.3">
      <c r="A27" s="35"/>
      <c r="B27" s="91"/>
      <c r="C27" s="91"/>
      <c r="D27" s="91"/>
      <c r="E27" s="91"/>
      <c r="F27" s="91"/>
      <c r="G27" s="91"/>
      <c r="H27" s="27" t="s">
        <v>18</v>
      </c>
      <c r="I27" s="27"/>
      <c r="J27" s="92">
        <f>+SUM(J7:J24)</f>
        <v>1</v>
      </c>
      <c r="K27" s="89">
        <f>+SUM(K7:K24)</f>
        <v>38402.58</v>
      </c>
    </row>
    <row r="29" spans="1:14" ht="142.9" customHeight="1" x14ac:dyDescent="0.3">
      <c r="H29" s="534" t="s">
        <v>166</v>
      </c>
      <c r="I29" s="534"/>
      <c r="J29" s="534"/>
      <c r="K29" s="360" t="s">
        <v>171</v>
      </c>
    </row>
    <row r="30" spans="1:14" x14ac:dyDescent="0.3">
      <c r="H30" s="544" t="s">
        <v>167</v>
      </c>
      <c r="I30" s="545"/>
      <c r="J30" s="546"/>
      <c r="K30" s="112"/>
    </row>
    <row r="31" spans="1:14" x14ac:dyDescent="0.3">
      <c r="H31" s="543" t="s">
        <v>268</v>
      </c>
      <c r="I31" s="543"/>
      <c r="J31" s="543"/>
      <c r="K31" s="55"/>
    </row>
    <row r="32" spans="1:14" x14ac:dyDescent="0.3">
      <c r="I32" s="542"/>
      <c r="J32" s="542"/>
    </row>
    <row r="33" spans="1:11" x14ac:dyDescent="0.3">
      <c r="H33" s="547" t="s">
        <v>176</v>
      </c>
      <c r="I33" s="547"/>
      <c r="J33" s="547"/>
      <c r="K33" s="362" t="s">
        <v>168</v>
      </c>
    </row>
    <row r="34" spans="1:11" x14ac:dyDescent="0.3">
      <c r="H34" s="533" t="s">
        <v>177</v>
      </c>
      <c r="I34" s="533"/>
      <c r="J34" s="533"/>
      <c r="K34" s="361">
        <f>+K25-K30</f>
        <v>0</v>
      </c>
    </row>
    <row r="35" spans="1:11" ht="42" customHeight="1" x14ac:dyDescent="0.3">
      <c r="H35" s="533" t="s">
        <v>271</v>
      </c>
      <c r="I35" s="533"/>
      <c r="J35" s="533"/>
      <c r="K35" s="120">
        <f>+K26-K31</f>
        <v>38402.58</v>
      </c>
    </row>
    <row r="37" spans="1:11" ht="19.5" thickBot="1" x14ac:dyDescent="0.35"/>
    <row r="38" spans="1:11" ht="19.5" thickBot="1" x14ac:dyDescent="0.35">
      <c r="A38" s="536" t="s">
        <v>48</v>
      </c>
      <c r="B38" s="537"/>
      <c r="C38" s="537"/>
      <c r="D38" s="537"/>
      <c r="E38" s="537"/>
      <c r="F38" s="537"/>
      <c r="G38" s="537"/>
      <c r="H38" s="537"/>
      <c r="I38" s="537"/>
      <c r="J38" s="537"/>
      <c r="K38" s="538"/>
    </row>
    <row r="39" spans="1:11" ht="55.5" customHeight="1" x14ac:dyDescent="0.3">
      <c r="A39" s="539" t="s">
        <v>80</v>
      </c>
      <c r="B39" s="540"/>
      <c r="C39" s="540"/>
      <c r="D39" s="540"/>
      <c r="E39" s="540"/>
      <c r="F39" s="540"/>
      <c r="G39" s="540"/>
      <c r="H39" s="540"/>
      <c r="I39" s="540"/>
      <c r="J39" s="540"/>
      <c r="K39" s="541"/>
    </row>
    <row r="40" spans="1:11" ht="95.65" customHeight="1" x14ac:dyDescent="0.3">
      <c r="A40" s="529" t="s">
        <v>81</v>
      </c>
      <c r="B40" s="529"/>
      <c r="C40" s="529"/>
      <c r="D40" s="529"/>
      <c r="E40" s="529"/>
      <c r="F40" s="529"/>
      <c r="G40" s="529"/>
      <c r="H40" s="529"/>
      <c r="I40" s="529"/>
      <c r="J40" s="529"/>
      <c r="K40" s="529"/>
    </row>
    <row r="42" spans="1:11" ht="85.5" customHeight="1" x14ac:dyDescent="0.3"/>
  </sheetData>
  <sheetProtection selectLockedCells="1" selectUnlockedCells="1"/>
  <mergeCells count="19">
    <mergeCell ref="A6:A8"/>
    <mergeCell ref="A38:K38"/>
    <mergeCell ref="A39:K39"/>
    <mergeCell ref="A18:A24"/>
    <mergeCell ref="H29:J29"/>
    <mergeCell ref="H30:J30"/>
    <mergeCell ref="H31:J31"/>
    <mergeCell ref="I32:J32"/>
    <mergeCell ref="A1:C1"/>
    <mergeCell ref="A2:C2"/>
    <mergeCell ref="A3:C3"/>
    <mergeCell ref="A5:K5"/>
    <mergeCell ref="H1:K1"/>
    <mergeCell ref="H2:K3"/>
    <mergeCell ref="H33:J33"/>
    <mergeCell ref="H34:J34"/>
    <mergeCell ref="H35:J35"/>
    <mergeCell ref="A11:A16"/>
    <mergeCell ref="A40:K40"/>
  </mergeCells>
  <pageMargins left="0.45" right="0.47013888888888888" top="0.62013888888888891" bottom="0.47013888888888888" header="0.51180555555555551" footer="0.51180555555555551"/>
  <pageSetup paperSize="9" scale="39"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33B4-F18B-4D85-8927-E235F695ACDE}">
  <sheetPr>
    <tabColor theme="7"/>
    <pageSetUpPr fitToPage="1"/>
  </sheetPr>
  <dimension ref="A1:N40"/>
  <sheetViews>
    <sheetView showGridLines="0" topLeftCell="A4" zoomScale="60" zoomScaleNormal="60" workbookViewId="0">
      <selection activeCell="I22" sqref="I22"/>
    </sheetView>
  </sheetViews>
  <sheetFormatPr defaultColWidth="8.5703125" defaultRowHeight="18.75" x14ac:dyDescent="0.3"/>
  <cols>
    <col min="1" max="1" width="8.5703125" style="35" customWidth="1"/>
    <col min="2" max="2" width="13.28515625" style="35" bestFit="1" customWidth="1"/>
    <col min="3" max="3" width="16.28515625" style="35" customWidth="1"/>
    <col min="4" max="4" width="22" style="35" customWidth="1"/>
    <col min="5" max="5" width="14.42578125" style="35" customWidth="1"/>
    <col min="6" max="6" width="14.28515625" style="35" bestFit="1" customWidth="1"/>
    <col min="7" max="7" width="19.5703125" style="35" customWidth="1"/>
    <col min="8" max="8" width="19" style="35" customWidth="1"/>
    <col min="9" max="9" width="18.5703125" style="35" customWidth="1"/>
    <col min="10" max="10" width="16.28515625" style="35" customWidth="1"/>
    <col min="11" max="11" width="31.28515625" style="35" customWidth="1"/>
    <col min="12" max="12" width="12" style="35" customWidth="1"/>
    <col min="13" max="13" width="8.5703125" style="35"/>
    <col min="14" max="14" width="12" style="35" customWidth="1"/>
    <col min="15" max="15" width="11.42578125" style="35" customWidth="1"/>
    <col min="16" max="17" width="12" style="35" customWidth="1"/>
    <col min="18" max="254" width="8.5703125" style="35"/>
    <col min="255" max="255" width="13.28515625" style="35" bestFit="1" customWidth="1"/>
    <col min="256" max="256" width="16.28515625" style="35" customWidth="1"/>
    <col min="257" max="257" width="15.28515625" style="35" customWidth="1"/>
    <col min="258" max="258" width="14.42578125" style="35" customWidth="1"/>
    <col min="259" max="259" width="14.28515625" style="35" bestFit="1" customWidth="1"/>
    <col min="260" max="260" width="12.7109375" style="35" customWidth="1"/>
    <col min="261" max="261" width="19" style="35" customWidth="1"/>
    <col min="262" max="262" width="13" style="35" customWidth="1"/>
    <col min="263" max="263" width="11.7109375" style="35" customWidth="1"/>
    <col min="264" max="264" width="12.7109375" style="35" customWidth="1"/>
    <col min="265" max="265" width="16.28515625" style="35" customWidth="1"/>
    <col min="266" max="266" width="12.5703125" style="35" customWidth="1"/>
    <col min="267" max="267" width="17.5703125" style="35" customWidth="1"/>
    <col min="268" max="268" width="12" style="35" customWidth="1"/>
    <col min="269" max="269" width="8.5703125" style="35"/>
    <col min="270" max="270" width="12" style="35" customWidth="1"/>
    <col min="271" max="271" width="11.42578125" style="35" customWidth="1"/>
    <col min="272" max="273" width="12" style="35" customWidth="1"/>
    <col min="274" max="510" width="8.5703125" style="35"/>
    <col min="511" max="511" width="13.28515625" style="35" bestFit="1" customWidth="1"/>
    <col min="512" max="512" width="16.28515625" style="35" customWidth="1"/>
    <col min="513" max="513" width="15.28515625" style="35" customWidth="1"/>
    <col min="514" max="514" width="14.42578125" style="35" customWidth="1"/>
    <col min="515" max="515" width="14.28515625" style="35" bestFit="1" customWidth="1"/>
    <col min="516" max="516" width="12.7109375" style="35" customWidth="1"/>
    <col min="517" max="517" width="19" style="35" customWidth="1"/>
    <col min="518" max="518" width="13" style="35" customWidth="1"/>
    <col min="519" max="519" width="11.7109375" style="35" customWidth="1"/>
    <col min="520" max="520" width="12.7109375" style="35" customWidth="1"/>
    <col min="521" max="521" width="16.28515625" style="35" customWidth="1"/>
    <col min="522" max="522" width="12.5703125" style="35" customWidth="1"/>
    <col min="523" max="523" width="17.5703125" style="35" customWidth="1"/>
    <col min="524" max="524" width="12" style="35" customWidth="1"/>
    <col min="525" max="525" width="8.5703125" style="35"/>
    <col min="526" max="526" width="12" style="35" customWidth="1"/>
    <col min="527" max="527" width="11.42578125" style="35" customWidth="1"/>
    <col min="528" max="529" width="12" style="35" customWidth="1"/>
    <col min="530" max="766" width="8.5703125" style="35"/>
    <col min="767" max="767" width="13.28515625" style="35" bestFit="1" customWidth="1"/>
    <col min="768" max="768" width="16.28515625" style="35" customWidth="1"/>
    <col min="769" max="769" width="15.28515625" style="35" customWidth="1"/>
    <col min="770" max="770" width="14.42578125" style="35" customWidth="1"/>
    <col min="771" max="771" width="14.28515625" style="35" bestFit="1" customWidth="1"/>
    <col min="772" max="772" width="12.7109375" style="35" customWidth="1"/>
    <col min="773" max="773" width="19" style="35" customWidth="1"/>
    <col min="774" max="774" width="13" style="35" customWidth="1"/>
    <col min="775" max="775" width="11.7109375" style="35" customWidth="1"/>
    <col min="776" max="776" width="12.7109375" style="35" customWidth="1"/>
    <col min="777" max="777" width="16.28515625" style="35" customWidth="1"/>
    <col min="778" max="778" width="12.5703125" style="35" customWidth="1"/>
    <col min="779" max="779" width="17.5703125" style="35" customWidth="1"/>
    <col min="780" max="780" width="12" style="35" customWidth="1"/>
    <col min="781" max="781" width="8.5703125" style="35"/>
    <col min="782" max="782" width="12" style="35" customWidth="1"/>
    <col min="783" max="783" width="11.42578125" style="35" customWidth="1"/>
    <col min="784" max="785" width="12" style="35" customWidth="1"/>
    <col min="786" max="1022" width="8.5703125" style="35"/>
    <col min="1023" max="1023" width="13.28515625" style="35" bestFit="1" customWidth="1"/>
    <col min="1024" max="1024" width="16.28515625" style="35" customWidth="1"/>
    <col min="1025" max="1025" width="15.28515625" style="35" customWidth="1"/>
    <col min="1026" max="1026" width="14.42578125" style="35" customWidth="1"/>
    <col min="1027" max="1027" width="14.28515625" style="35" bestFit="1" customWidth="1"/>
    <col min="1028" max="1028" width="12.7109375" style="35" customWidth="1"/>
    <col min="1029" max="1029" width="19" style="35" customWidth="1"/>
    <col min="1030" max="1030" width="13" style="35" customWidth="1"/>
    <col min="1031" max="1031" width="11.7109375" style="35" customWidth="1"/>
    <col min="1032" max="1032" width="12.7109375" style="35" customWidth="1"/>
    <col min="1033" max="1033" width="16.28515625" style="35" customWidth="1"/>
    <col min="1034" max="1034" width="12.5703125" style="35" customWidth="1"/>
    <col min="1035" max="1035" width="17.5703125" style="35" customWidth="1"/>
    <col min="1036" max="1036" width="12" style="35" customWidth="1"/>
    <col min="1037" max="1037" width="8.5703125" style="35"/>
    <col min="1038" max="1038" width="12" style="35" customWidth="1"/>
    <col min="1039" max="1039" width="11.42578125" style="35" customWidth="1"/>
    <col min="1040" max="1041" width="12" style="35" customWidth="1"/>
    <col min="1042" max="1278" width="8.5703125" style="35"/>
    <col min="1279" max="1279" width="13.28515625" style="35" bestFit="1" customWidth="1"/>
    <col min="1280" max="1280" width="16.28515625" style="35" customWidth="1"/>
    <col min="1281" max="1281" width="15.28515625" style="35" customWidth="1"/>
    <col min="1282" max="1282" width="14.42578125" style="35" customWidth="1"/>
    <col min="1283" max="1283" width="14.28515625" style="35" bestFit="1" customWidth="1"/>
    <col min="1284" max="1284" width="12.7109375" style="35" customWidth="1"/>
    <col min="1285" max="1285" width="19" style="35" customWidth="1"/>
    <col min="1286" max="1286" width="13" style="35" customWidth="1"/>
    <col min="1287" max="1287" width="11.7109375" style="35" customWidth="1"/>
    <col min="1288" max="1288" width="12.7109375" style="35" customWidth="1"/>
    <col min="1289" max="1289" width="16.28515625" style="35" customWidth="1"/>
    <col min="1290" max="1290" width="12.5703125" style="35" customWidth="1"/>
    <col min="1291" max="1291" width="17.5703125" style="35" customWidth="1"/>
    <col min="1292" max="1292" width="12" style="35" customWidth="1"/>
    <col min="1293" max="1293" width="8.5703125" style="35"/>
    <col min="1294" max="1294" width="12" style="35" customWidth="1"/>
    <col min="1295" max="1295" width="11.42578125" style="35" customWidth="1"/>
    <col min="1296" max="1297" width="12" style="35" customWidth="1"/>
    <col min="1298" max="1534" width="8.5703125" style="35"/>
    <col min="1535" max="1535" width="13.28515625" style="35" bestFit="1" customWidth="1"/>
    <col min="1536" max="1536" width="16.28515625" style="35" customWidth="1"/>
    <col min="1537" max="1537" width="15.28515625" style="35" customWidth="1"/>
    <col min="1538" max="1538" width="14.42578125" style="35" customWidth="1"/>
    <col min="1539" max="1539" width="14.28515625" style="35" bestFit="1" customWidth="1"/>
    <col min="1540" max="1540" width="12.7109375" style="35" customWidth="1"/>
    <col min="1541" max="1541" width="19" style="35" customWidth="1"/>
    <col min="1542" max="1542" width="13" style="35" customWidth="1"/>
    <col min="1543" max="1543" width="11.7109375" style="35" customWidth="1"/>
    <col min="1544" max="1544" width="12.7109375" style="35" customWidth="1"/>
    <col min="1545" max="1545" width="16.28515625" style="35" customWidth="1"/>
    <col min="1546" max="1546" width="12.5703125" style="35" customWidth="1"/>
    <col min="1547" max="1547" width="17.5703125" style="35" customWidth="1"/>
    <col min="1548" max="1548" width="12" style="35" customWidth="1"/>
    <col min="1549" max="1549" width="8.5703125" style="35"/>
    <col min="1550" max="1550" width="12" style="35" customWidth="1"/>
    <col min="1551" max="1551" width="11.42578125" style="35" customWidth="1"/>
    <col min="1552" max="1553" width="12" style="35" customWidth="1"/>
    <col min="1554" max="1790" width="8.5703125" style="35"/>
    <col min="1791" max="1791" width="13.28515625" style="35" bestFit="1" customWidth="1"/>
    <col min="1792" max="1792" width="16.28515625" style="35" customWidth="1"/>
    <col min="1793" max="1793" width="15.28515625" style="35" customWidth="1"/>
    <col min="1794" max="1794" width="14.42578125" style="35" customWidth="1"/>
    <col min="1795" max="1795" width="14.28515625" style="35" bestFit="1" customWidth="1"/>
    <col min="1796" max="1796" width="12.7109375" style="35" customWidth="1"/>
    <col min="1797" max="1797" width="19" style="35" customWidth="1"/>
    <col min="1798" max="1798" width="13" style="35" customWidth="1"/>
    <col min="1799" max="1799" width="11.7109375" style="35" customWidth="1"/>
    <col min="1800" max="1800" width="12.7109375" style="35" customWidth="1"/>
    <col min="1801" max="1801" width="16.28515625" style="35" customWidth="1"/>
    <col min="1802" max="1802" width="12.5703125" style="35" customWidth="1"/>
    <col min="1803" max="1803" width="17.5703125" style="35" customWidth="1"/>
    <col min="1804" max="1804" width="12" style="35" customWidth="1"/>
    <col min="1805" max="1805" width="8.5703125" style="35"/>
    <col min="1806" max="1806" width="12" style="35" customWidth="1"/>
    <col min="1807" max="1807" width="11.42578125" style="35" customWidth="1"/>
    <col min="1808" max="1809" width="12" style="35" customWidth="1"/>
    <col min="1810" max="2046" width="8.5703125" style="35"/>
    <col min="2047" max="2047" width="13.28515625" style="35" bestFit="1" customWidth="1"/>
    <col min="2048" max="2048" width="16.28515625" style="35" customWidth="1"/>
    <col min="2049" max="2049" width="15.28515625" style="35" customWidth="1"/>
    <col min="2050" max="2050" width="14.42578125" style="35" customWidth="1"/>
    <col min="2051" max="2051" width="14.28515625" style="35" bestFit="1" customWidth="1"/>
    <col min="2052" max="2052" width="12.7109375" style="35" customWidth="1"/>
    <col min="2053" max="2053" width="19" style="35" customWidth="1"/>
    <col min="2054" max="2054" width="13" style="35" customWidth="1"/>
    <col min="2055" max="2055" width="11.7109375" style="35" customWidth="1"/>
    <col min="2056" max="2056" width="12.7109375" style="35" customWidth="1"/>
    <col min="2057" max="2057" width="16.28515625" style="35" customWidth="1"/>
    <col min="2058" max="2058" width="12.5703125" style="35" customWidth="1"/>
    <col min="2059" max="2059" width="17.5703125" style="35" customWidth="1"/>
    <col min="2060" max="2060" width="12" style="35" customWidth="1"/>
    <col min="2061" max="2061" width="8.5703125" style="35"/>
    <col min="2062" max="2062" width="12" style="35" customWidth="1"/>
    <col min="2063" max="2063" width="11.42578125" style="35" customWidth="1"/>
    <col min="2064" max="2065" width="12" style="35" customWidth="1"/>
    <col min="2066" max="2302" width="8.5703125" style="35"/>
    <col min="2303" max="2303" width="13.28515625" style="35" bestFit="1" customWidth="1"/>
    <col min="2304" max="2304" width="16.28515625" style="35" customWidth="1"/>
    <col min="2305" max="2305" width="15.28515625" style="35" customWidth="1"/>
    <col min="2306" max="2306" width="14.42578125" style="35" customWidth="1"/>
    <col min="2307" max="2307" width="14.28515625" style="35" bestFit="1" customWidth="1"/>
    <col min="2308" max="2308" width="12.7109375" style="35" customWidth="1"/>
    <col min="2309" max="2309" width="19" style="35" customWidth="1"/>
    <col min="2310" max="2310" width="13" style="35" customWidth="1"/>
    <col min="2311" max="2311" width="11.7109375" style="35" customWidth="1"/>
    <col min="2312" max="2312" width="12.7109375" style="35" customWidth="1"/>
    <col min="2313" max="2313" width="16.28515625" style="35" customWidth="1"/>
    <col min="2314" max="2314" width="12.5703125" style="35" customWidth="1"/>
    <col min="2315" max="2315" width="17.5703125" style="35" customWidth="1"/>
    <col min="2316" max="2316" width="12" style="35" customWidth="1"/>
    <col min="2317" max="2317" width="8.5703125" style="35"/>
    <col min="2318" max="2318" width="12" style="35" customWidth="1"/>
    <col min="2319" max="2319" width="11.42578125" style="35" customWidth="1"/>
    <col min="2320" max="2321" width="12" style="35" customWidth="1"/>
    <col min="2322" max="2558" width="8.5703125" style="35"/>
    <col min="2559" max="2559" width="13.28515625" style="35" bestFit="1" customWidth="1"/>
    <col min="2560" max="2560" width="16.28515625" style="35" customWidth="1"/>
    <col min="2561" max="2561" width="15.28515625" style="35" customWidth="1"/>
    <col min="2562" max="2562" width="14.42578125" style="35" customWidth="1"/>
    <col min="2563" max="2563" width="14.28515625" style="35" bestFit="1" customWidth="1"/>
    <col min="2564" max="2564" width="12.7109375" style="35" customWidth="1"/>
    <col min="2565" max="2565" width="19" style="35" customWidth="1"/>
    <col min="2566" max="2566" width="13" style="35" customWidth="1"/>
    <col min="2567" max="2567" width="11.7109375" style="35" customWidth="1"/>
    <col min="2568" max="2568" width="12.7109375" style="35" customWidth="1"/>
    <col min="2569" max="2569" width="16.28515625" style="35" customWidth="1"/>
    <col min="2570" max="2570" width="12.5703125" style="35" customWidth="1"/>
    <col min="2571" max="2571" width="17.5703125" style="35" customWidth="1"/>
    <col min="2572" max="2572" width="12" style="35" customWidth="1"/>
    <col min="2573" max="2573" width="8.5703125" style="35"/>
    <col min="2574" max="2574" width="12" style="35" customWidth="1"/>
    <col min="2575" max="2575" width="11.42578125" style="35" customWidth="1"/>
    <col min="2576" max="2577" width="12" style="35" customWidth="1"/>
    <col min="2578" max="2814" width="8.5703125" style="35"/>
    <col min="2815" max="2815" width="13.28515625" style="35" bestFit="1" customWidth="1"/>
    <col min="2816" max="2816" width="16.28515625" style="35" customWidth="1"/>
    <col min="2817" max="2817" width="15.28515625" style="35" customWidth="1"/>
    <col min="2818" max="2818" width="14.42578125" style="35" customWidth="1"/>
    <col min="2819" max="2819" width="14.28515625" style="35" bestFit="1" customWidth="1"/>
    <col min="2820" max="2820" width="12.7109375" style="35" customWidth="1"/>
    <col min="2821" max="2821" width="19" style="35" customWidth="1"/>
    <col min="2822" max="2822" width="13" style="35" customWidth="1"/>
    <col min="2823" max="2823" width="11.7109375" style="35" customWidth="1"/>
    <col min="2824" max="2824" width="12.7109375" style="35" customWidth="1"/>
    <col min="2825" max="2825" width="16.28515625" style="35" customWidth="1"/>
    <col min="2826" max="2826" width="12.5703125" style="35" customWidth="1"/>
    <col min="2827" max="2827" width="17.5703125" style="35" customWidth="1"/>
    <col min="2828" max="2828" width="12" style="35" customWidth="1"/>
    <col min="2829" max="2829" width="8.5703125" style="35"/>
    <col min="2830" max="2830" width="12" style="35" customWidth="1"/>
    <col min="2831" max="2831" width="11.42578125" style="35" customWidth="1"/>
    <col min="2832" max="2833" width="12" style="35" customWidth="1"/>
    <col min="2834" max="3070" width="8.5703125" style="35"/>
    <col min="3071" max="3071" width="13.28515625" style="35" bestFit="1" customWidth="1"/>
    <col min="3072" max="3072" width="16.28515625" style="35" customWidth="1"/>
    <col min="3073" max="3073" width="15.28515625" style="35" customWidth="1"/>
    <col min="3074" max="3074" width="14.42578125" style="35" customWidth="1"/>
    <col min="3075" max="3075" width="14.28515625" style="35" bestFit="1" customWidth="1"/>
    <col min="3076" max="3076" width="12.7109375" style="35" customWidth="1"/>
    <col min="3077" max="3077" width="19" style="35" customWidth="1"/>
    <col min="3078" max="3078" width="13" style="35" customWidth="1"/>
    <col min="3079" max="3079" width="11.7109375" style="35" customWidth="1"/>
    <col min="3080" max="3080" width="12.7109375" style="35" customWidth="1"/>
    <col min="3081" max="3081" width="16.28515625" style="35" customWidth="1"/>
    <col min="3082" max="3082" width="12.5703125" style="35" customWidth="1"/>
    <col min="3083" max="3083" width="17.5703125" style="35" customWidth="1"/>
    <col min="3084" max="3084" width="12" style="35" customWidth="1"/>
    <col min="3085" max="3085" width="8.5703125" style="35"/>
    <col min="3086" max="3086" width="12" style="35" customWidth="1"/>
    <col min="3087" max="3087" width="11.42578125" style="35" customWidth="1"/>
    <col min="3088" max="3089" width="12" style="35" customWidth="1"/>
    <col min="3090" max="3326" width="8.5703125" style="35"/>
    <col min="3327" max="3327" width="13.28515625" style="35" bestFit="1" customWidth="1"/>
    <col min="3328" max="3328" width="16.28515625" style="35" customWidth="1"/>
    <col min="3329" max="3329" width="15.28515625" style="35" customWidth="1"/>
    <col min="3330" max="3330" width="14.42578125" style="35" customWidth="1"/>
    <col min="3331" max="3331" width="14.28515625" style="35" bestFit="1" customWidth="1"/>
    <col min="3332" max="3332" width="12.7109375" style="35" customWidth="1"/>
    <col min="3333" max="3333" width="19" style="35" customWidth="1"/>
    <col min="3334" max="3334" width="13" style="35" customWidth="1"/>
    <col min="3335" max="3335" width="11.7109375" style="35" customWidth="1"/>
    <col min="3336" max="3336" width="12.7109375" style="35" customWidth="1"/>
    <col min="3337" max="3337" width="16.28515625" style="35" customWidth="1"/>
    <col min="3338" max="3338" width="12.5703125" style="35" customWidth="1"/>
    <col min="3339" max="3339" width="17.5703125" style="35" customWidth="1"/>
    <col min="3340" max="3340" width="12" style="35" customWidth="1"/>
    <col min="3341" max="3341" width="8.5703125" style="35"/>
    <col min="3342" max="3342" width="12" style="35" customWidth="1"/>
    <col min="3343" max="3343" width="11.42578125" style="35" customWidth="1"/>
    <col min="3344" max="3345" width="12" style="35" customWidth="1"/>
    <col min="3346" max="3582" width="8.5703125" style="35"/>
    <col min="3583" max="3583" width="13.28515625" style="35" bestFit="1" customWidth="1"/>
    <col min="3584" max="3584" width="16.28515625" style="35" customWidth="1"/>
    <col min="3585" max="3585" width="15.28515625" style="35" customWidth="1"/>
    <col min="3586" max="3586" width="14.42578125" style="35" customWidth="1"/>
    <col min="3587" max="3587" width="14.28515625" style="35" bestFit="1" customWidth="1"/>
    <col min="3588" max="3588" width="12.7109375" style="35" customWidth="1"/>
    <col min="3589" max="3589" width="19" style="35" customWidth="1"/>
    <col min="3590" max="3590" width="13" style="35" customWidth="1"/>
    <col min="3591" max="3591" width="11.7109375" style="35" customWidth="1"/>
    <col min="3592" max="3592" width="12.7109375" style="35" customWidth="1"/>
    <col min="3593" max="3593" width="16.28515625" style="35" customWidth="1"/>
    <col min="3594" max="3594" width="12.5703125" style="35" customWidth="1"/>
    <col min="3595" max="3595" width="17.5703125" style="35" customWidth="1"/>
    <col min="3596" max="3596" width="12" style="35" customWidth="1"/>
    <col min="3597" max="3597" width="8.5703125" style="35"/>
    <col min="3598" max="3598" width="12" style="35" customWidth="1"/>
    <col min="3599" max="3599" width="11.42578125" style="35" customWidth="1"/>
    <col min="3600" max="3601" width="12" style="35" customWidth="1"/>
    <col min="3602" max="3838" width="8.5703125" style="35"/>
    <col min="3839" max="3839" width="13.28515625" style="35" bestFit="1" customWidth="1"/>
    <col min="3840" max="3840" width="16.28515625" style="35" customWidth="1"/>
    <col min="3841" max="3841" width="15.28515625" style="35" customWidth="1"/>
    <col min="3842" max="3842" width="14.42578125" style="35" customWidth="1"/>
    <col min="3843" max="3843" width="14.28515625" style="35" bestFit="1" customWidth="1"/>
    <col min="3844" max="3844" width="12.7109375" style="35" customWidth="1"/>
    <col min="3845" max="3845" width="19" style="35" customWidth="1"/>
    <col min="3846" max="3846" width="13" style="35" customWidth="1"/>
    <col min="3847" max="3847" width="11.7109375" style="35" customWidth="1"/>
    <col min="3848" max="3848" width="12.7109375" style="35" customWidth="1"/>
    <col min="3849" max="3849" width="16.28515625" style="35" customWidth="1"/>
    <col min="3850" max="3850" width="12.5703125" style="35" customWidth="1"/>
    <col min="3851" max="3851" width="17.5703125" style="35" customWidth="1"/>
    <col min="3852" max="3852" width="12" style="35" customWidth="1"/>
    <col min="3853" max="3853" width="8.5703125" style="35"/>
    <col min="3854" max="3854" width="12" style="35" customWidth="1"/>
    <col min="3855" max="3855" width="11.42578125" style="35" customWidth="1"/>
    <col min="3856" max="3857" width="12" style="35" customWidth="1"/>
    <col min="3858" max="4094" width="8.5703125" style="35"/>
    <col min="4095" max="4095" width="13.28515625" style="35" bestFit="1" customWidth="1"/>
    <col min="4096" max="4096" width="16.28515625" style="35" customWidth="1"/>
    <col min="4097" max="4097" width="15.28515625" style="35" customWidth="1"/>
    <col min="4098" max="4098" width="14.42578125" style="35" customWidth="1"/>
    <col min="4099" max="4099" width="14.28515625" style="35" bestFit="1" customWidth="1"/>
    <col min="4100" max="4100" width="12.7109375" style="35" customWidth="1"/>
    <col min="4101" max="4101" width="19" style="35" customWidth="1"/>
    <col min="4102" max="4102" width="13" style="35" customWidth="1"/>
    <col min="4103" max="4103" width="11.7109375" style="35" customWidth="1"/>
    <col min="4104" max="4104" width="12.7109375" style="35" customWidth="1"/>
    <col min="4105" max="4105" width="16.28515625" style="35" customWidth="1"/>
    <col min="4106" max="4106" width="12.5703125" style="35" customWidth="1"/>
    <col min="4107" max="4107" width="17.5703125" style="35" customWidth="1"/>
    <col min="4108" max="4108" width="12" style="35" customWidth="1"/>
    <col min="4109" max="4109" width="8.5703125" style="35"/>
    <col min="4110" max="4110" width="12" style="35" customWidth="1"/>
    <col min="4111" max="4111" width="11.42578125" style="35" customWidth="1"/>
    <col min="4112" max="4113" width="12" style="35" customWidth="1"/>
    <col min="4114" max="4350" width="8.5703125" style="35"/>
    <col min="4351" max="4351" width="13.28515625" style="35" bestFit="1" customWidth="1"/>
    <col min="4352" max="4352" width="16.28515625" style="35" customWidth="1"/>
    <col min="4353" max="4353" width="15.28515625" style="35" customWidth="1"/>
    <col min="4354" max="4354" width="14.42578125" style="35" customWidth="1"/>
    <col min="4355" max="4355" width="14.28515625" style="35" bestFit="1" customWidth="1"/>
    <col min="4356" max="4356" width="12.7109375" style="35" customWidth="1"/>
    <col min="4357" max="4357" width="19" style="35" customWidth="1"/>
    <col min="4358" max="4358" width="13" style="35" customWidth="1"/>
    <col min="4359" max="4359" width="11.7109375" style="35" customWidth="1"/>
    <col min="4360" max="4360" width="12.7109375" style="35" customWidth="1"/>
    <col min="4361" max="4361" width="16.28515625" style="35" customWidth="1"/>
    <col min="4362" max="4362" width="12.5703125" style="35" customWidth="1"/>
    <col min="4363" max="4363" width="17.5703125" style="35" customWidth="1"/>
    <col min="4364" max="4364" width="12" style="35" customWidth="1"/>
    <col min="4365" max="4365" width="8.5703125" style="35"/>
    <col min="4366" max="4366" width="12" style="35" customWidth="1"/>
    <col min="4367" max="4367" width="11.42578125" style="35" customWidth="1"/>
    <col min="4368" max="4369" width="12" style="35" customWidth="1"/>
    <col min="4370" max="4606" width="8.5703125" style="35"/>
    <col min="4607" max="4607" width="13.28515625" style="35" bestFit="1" customWidth="1"/>
    <col min="4608" max="4608" width="16.28515625" style="35" customWidth="1"/>
    <col min="4609" max="4609" width="15.28515625" style="35" customWidth="1"/>
    <col min="4610" max="4610" width="14.42578125" style="35" customWidth="1"/>
    <col min="4611" max="4611" width="14.28515625" style="35" bestFit="1" customWidth="1"/>
    <col min="4612" max="4612" width="12.7109375" style="35" customWidth="1"/>
    <col min="4613" max="4613" width="19" style="35" customWidth="1"/>
    <col min="4614" max="4614" width="13" style="35" customWidth="1"/>
    <col min="4615" max="4615" width="11.7109375" style="35" customWidth="1"/>
    <col min="4616" max="4616" width="12.7109375" style="35" customWidth="1"/>
    <col min="4617" max="4617" width="16.28515625" style="35" customWidth="1"/>
    <col min="4618" max="4618" width="12.5703125" style="35" customWidth="1"/>
    <col min="4619" max="4619" width="17.5703125" style="35" customWidth="1"/>
    <col min="4620" max="4620" width="12" style="35" customWidth="1"/>
    <col min="4621" max="4621" width="8.5703125" style="35"/>
    <col min="4622" max="4622" width="12" style="35" customWidth="1"/>
    <col min="4623" max="4623" width="11.42578125" style="35" customWidth="1"/>
    <col min="4624" max="4625" width="12" style="35" customWidth="1"/>
    <col min="4626" max="4862" width="8.5703125" style="35"/>
    <col min="4863" max="4863" width="13.28515625" style="35" bestFit="1" customWidth="1"/>
    <col min="4864" max="4864" width="16.28515625" style="35" customWidth="1"/>
    <col min="4865" max="4865" width="15.28515625" style="35" customWidth="1"/>
    <col min="4866" max="4866" width="14.42578125" style="35" customWidth="1"/>
    <col min="4867" max="4867" width="14.28515625" style="35" bestFit="1" customWidth="1"/>
    <col min="4868" max="4868" width="12.7109375" style="35" customWidth="1"/>
    <col min="4869" max="4869" width="19" style="35" customWidth="1"/>
    <col min="4870" max="4870" width="13" style="35" customWidth="1"/>
    <col min="4871" max="4871" width="11.7109375" style="35" customWidth="1"/>
    <col min="4872" max="4872" width="12.7109375" style="35" customWidth="1"/>
    <col min="4873" max="4873" width="16.28515625" style="35" customWidth="1"/>
    <col min="4874" max="4874" width="12.5703125" style="35" customWidth="1"/>
    <col min="4875" max="4875" width="17.5703125" style="35" customWidth="1"/>
    <col min="4876" max="4876" width="12" style="35" customWidth="1"/>
    <col min="4877" max="4877" width="8.5703125" style="35"/>
    <col min="4878" max="4878" width="12" style="35" customWidth="1"/>
    <col min="4879" max="4879" width="11.42578125" style="35" customWidth="1"/>
    <col min="4880" max="4881" width="12" style="35" customWidth="1"/>
    <col min="4882" max="5118" width="8.5703125" style="35"/>
    <col min="5119" max="5119" width="13.28515625" style="35" bestFit="1" customWidth="1"/>
    <col min="5120" max="5120" width="16.28515625" style="35" customWidth="1"/>
    <col min="5121" max="5121" width="15.28515625" style="35" customWidth="1"/>
    <col min="5122" max="5122" width="14.42578125" style="35" customWidth="1"/>
    <col min="5123" max="5123" width="14.28515625" style="35" bestFit="1" customWidth="1"/>
    <col min="5124" max="5124" width="12.7109375" style="35" customWidth="1"/>
    <col min="5125" max="5125" width="19" style="35" customWidth="1"/>
    <col min="5126" max="5126" width="13" style="35" customWidth="1"/>
    <col min="5127" max="5127" width="11.7109375" style="35" customWidth="1"/>
    <col min="5128" max="5128" width="12.7109375" style="35" customWidth="1"/>
    <col min="5129" max="5129" width="16.28515625" style="35" customWidth="1"/>
    <col min="5130" max="5130" width="12.5703125" style="35" customWidth="1"/>
    <col min="5131" max="5131" width="17.5703125" style="35" customWidth="1"/>
    <col min="5132" max="5132" width="12" style="35" customWidth="1"/>
    <col min="5133" max="5133" width="8.5703125" style="35"/>
    <col min="5134" max="5134" width="12" style="35" customWidth="1"/>
    <col min="5135" max="5135" width="11.42578125" style="35" customWidth="1"/>
    <col min="5136" max="5137" width="12" style="35" customWidth="1"/>
    <col min="5138" max="5374" width="8.5703125" style="35"/>
    <col min="5375" max="5375" width="13.28515625" style="35" bestFit="1" customWidth="1"/>
    <col min="5376" max="5376" width="16.28515625" style="35" customWidth="1"/>
    <col min="5377" max="5377" width="15.28515625" style="35" customWidth="1"/>
    <col min="5378" max="5378" width="14.42578125" style="35" customWidth="1"/>
    <col min="5379" max="5379" width="14.28515625" style="35" bestFit="1" customWidth="1"/>
    <col min="5380" max="5380" width="12.7109375" style="35" customWidth="1"/>
    <col min="5381" max="5381" width="19" style="35" customWidth="1"/>
    <col min="5382" max="5382" width="13" style="35" customWidth="1"/>
    <col min="5383" max="5383" width="11.7109375" style="35" customWidth="1"/>
    <col min="5384" max="5384" width="12.7109375" style="35" customWidth="1"/>
    <col min="5385" max="5385" width="16.28515625" style="35" customWidth="1"/>
    <col min="5386" max="5386" width="12.5703125" style="35" customWidth="1"/>
    <col min="5387" max="5387" width="17.5703125" style="35" customWidth="1"/>
    <col min="5388" max="5388" width="12" style="35" customWidth="1"/>
    <col min="5389" max="5389" width="8.5703125" style="35"/>
    <col min="5390" max="5390" width="12" style="35" customWidth="1"/>
    <col min="5391" max="5391" width="11.42578125" style="35" customWidth="1"/>
    <col min="5392" max="5393" width="12" style="35" customWidth="1"/>
    <col min="5394" max="5630" width="8.5703125" style="35"/>
    <col min="5631" max="5631" width="13.28515625" style="35" bestFit="1" customWidth="1"/>
    <col min="5632" max="5632" width="16.28515625" style="35" customWidth="1"/>
    <col min="5633" max="5633" width="15.28515625" style="35" customWidth="1"/>
    <col min="5634" max="5634" width="14.42578125" style="35" customWidth="1"/>
    <col min="5635" max="5635" width="14.28515625" style="35" bestFit="1" customWidth="1"/>
    <col min="5636" max="5636" width="12.7109375" style="35" customWidth="1"/>
    <col min="5637" max="5637" width="19" style="35" customWidth="1"/>
    <col min="5638" max="5638" width="13" style="35" customWidth="1"/>
    <col min="5639" max="5639" width="11.7109375" style="35" customWidth="1"/>
    <col min="5640" max="5640" width="12.7109375" style="35" customWidth="1"/>
    <col min="5641" max="5641" width="16.28515625" style="35" customWidth="1"/>
    <col min="5642" max="5642" width="12.5703125" style="35" customWidth="1"/>
    <col min="5643" max="5643" width="17.5703125" style="35" customWidth="1"/>
    <col min="5644" max="5644" width="12" style="35" customWidth="1"/>
    <col min="5645" max="5645" width="8.5703125" style="35"/>
    <col min="5646" max="5646" width="12" style="35" customWidth="1"/>
    <col min="5647" max="5647" width="11.42578125" style="35" customWidth="1"/>
    <col min="5648" max="5649" width="12" style="35" customWidth="1"/>
    <col min="5650" max="5886" width="8.5703125" style="35"/>
    <col min="5887" max="5887" width="13.28515625" style="35" bestFit="1" customWidth="1"/>
    <col min="5888" max="5888" width="16.28515625" style="35" customWidth="1"/>
    <col min="5889" max="5889" width="15.28515625" style="35" customWidth="1"/>
    <col min="5890" max="5890" width="14.42578125" style="35" customWidth="1"/>
    <col min="5891" max="5891" width="14.28515625" style="35" bestFit="1" customWidth="1"/>
    <col min="5892" max="5892" width="12.7109375" style="35" customWidth="1"/>
    <col min="5893" max="5893" width="19" style="35" customWidth="1"/>
    <col min="5894" max="5894" width="13" style="35" customWidth="1"/>
    <col min="5895" max="5895" width="11.7109375" style="35" customWidth="1"/>
    <col min="5896" max="5896" width="12.7109375" style="35" customWidth="1"/>
    <col min="5897" max="5897" width="16.28515625" style="35" customWidth="1"/>
    <col min="5898" max="5898" width="12.5703125" style="35" customWidth="1"/>
    <col min="5899" max="5899" width="17.5703125" style="35" customWidth="1"/>
    <col min="5900" max="5900" width="12" style="35" customWidth="1"/>
    <col min="5901" max="5901" width="8.5703125" style="35"/>
    <col min="5902" max="5902" width="12" style="35" customWidth="1"/>
    <col min="5903" max="5903" width="11.42578125" style="35" customWidth="1"/>
    <col min="5904" max="5905" width="12" style="35" customWidth="1"/>
    <col min="5906" max="6142" width="8.5703125" style="35"/>
    <col min="6143" max="6143" width="13.28515625" style="35" bestFit="1" customWidth="1"/>
    <col min="6144" max="6144" width="16.28515625" style="35" customWidth="1"/>
    <col min="6145" max="6145" width="15.28515625" style="35" customWidth="1"/>
    <col min="6146" max="6146" width="14.42578125" style="35" customWidth="1"/>
    <col min="6147" max="6147" width="14.28515625" style="35" bestFit="1" customWidth="1"/>
    <col min="6148" max="6148" width="12.7109375" style="35" customWidth="1"/>
    <col min="6149" max="6149" width="19" style="35" customWidth="1"/>
    <col min="6150" max="6150" width="13" style="35" customWidth="1"/>
    <col min="6151" max="6151" width="11.7109375" style="35" customWidth="1"/>
    <col min="6152" max="6152" width="12.7109375" style="35" customWidth="1"/>
    <col min="6153" max="6153" width="16.28515625" style="35" customWidth="1"/>
    <col min="6154" max="6154" width="12.5703125" style="35" customWidth="1"/>
    <col min="6155" max="6155" width="17.5703125" style="35" customWidth="1"/>
    <col min="6156" max="6156" width="12" style="35" customWidth="1"/>
    <col min="6157" max="6157" width="8.5703125" style="35"/>
    <col min="6158" max="6158" width="12" style="35" customWidth="1"/>
    <col min="6159" max="6159" width="11.42578125" style="35" customWidth="1"/>
    <col min="6160" max="6161" width="12" style="35" customWidth="1"/>
    <col min="6162" max="6398" width="8.5703125" style="35"/>
    <col min="6399" max="6399" width="13.28515625" style="35" bestFit="1" customWidth="1"/>
    <col min="6400" max="6400" width="16.28515625" style="35" customWidth="1"/>
    <col min="6401" max="6401" width="15.28515625" style="35" customWidth="1"/>
    <col min="6402" max="6402" width="14.42578125" style="35" customWidth="1"/>
    <col min="6403" max="6403" width="14.28515625" style="35" bestFit="1" customWidth="1"/>
    <col min="6404" max="6404" width="12.7109375" style="35" customWidth="1"/>
    <col min="6405" max="6405" width="19" style="35" customWidth="1"/>
    <col min="6406" max="6406" width="13" style="35" customWidth="1"/>
    <col min="6407" max="6407" width="11.7109375" style="35" customWidth="1"/>
    <col min="6408" max="6408" width="12.7109375" style="35" customWidth="1"/>
    <col min="6409" max="6409" width="16.28515625" style="35" customWidth="1"/>
    <col min="6410" max="6410" width="12.5703125" style="35" customWidth="1"/>
    <col min="6411" max="6411" width="17.5703125" style="35" customWidth="1"/>
    <col min="6412" max="6412" width="12" style="35" customWidth="1"/>
    <col min="6413" max="6413" width="8.5703125" style="35"/>
    <col min="6414" max="6414" width="12" style="35" customWidth="1"/>
    <col min="6415" max="6415" width="11.42578125" style="35" customWidth="1"/>
    <col min="6416" max="6417" width="12" style="35" customWidth="1"/>
    <col min="6418" max="6654" width="8.5703125" style="35"/>
    <col min="6655" max="6655" width="13.28515625" style="35" bestFit="1" customWidth="1"/>
    <col min="6656" max="6656" width="16.28515625" style="35" customWidth="1"/>
    <col min="6657" max="6657" width="15.28515625" style="35" customWidth="1"/>
    <col min="6658" max="6658" width="14.42578125" style="35" customWidth="1"/>
    <col min="6659" max="6659" width="14.28515625" style="35" bestFit="1" customWidth="1"/>
    <col min="6660" max="6660" width="12.7109375" style="35" customWidth="1"/>
    <col min="6661" max="6661" width="19" style="35" customWidth="1"/>
    <col min="6662" max="6662" width="13" style="35" customWidth="1"/>
    <col min="6663" max="6663" width="11.7109375" style="35" customWidth="1"/>
    <col min="6664" max="6664" width="12.7109375" style="35" customWidth="1"/>
    <col min="6665" max="6665" width="16.28515625" style="35" customWidth="1"/>
    <col min="6666" max="6666" width="12.5703125" style="35" customWidth="1"/>
    <col min="6667" max="6667" width="17.5703125" style="35" customWidth="1"/>
    <col min="6668" max="6668" width="12" style="35" customWidth="1"/>
    <col min="6669" max="6669" width="8.5703125" style="35"/>
    <col min="6670" max="6670" width="12" style="35" customWidth="1"/>
    <col min="6671" max="6671" width="11.42578125" style="35" customWidth="1"/>
    <col min="6672" max="6673" width="12" style="35" customWidth="1"/>
    <col min="6674" max="6910" width="8.5703125" style="35"/>
    <col min="6911" max="6911" width="13.28515625" style="35" bestFit="1" customWidth="1"/>
    <col min="6912" max="6912" width="16.28515625" style="35" customWidth="1"/>
    <col min="6913" max="6913" width="15.28515625" style="35" customWidth="1"/>
    <col min="6914" max="6914" width="14.42578125" style="35" customWidth="1"/>
    <col min="6915" max="6915" width="14.28515625" style="35" bestFit="1" customWidth="1"/>
    <col min="6916" max="6916" width="12.7109375" style="35" customWidth="1"/>
    <col min="6917" max="6917" width="19" style="35" customWidth="1"/>
    <col min="6918" max="6918" width="13" style="35" customWidth="1"/>
    <col min="6919" max="6919" width="11.7109375" style="35" customWidth="1"/>
    <col min="6920" max="6920" width="12.7109375" style="35" customWidth="1"/>
    <col min="6921" max="6921" width="16.28515625" style="35" customWidth="1"/>
    <col min="6922" max="6922" width="12.5703125" style="35" customWidth="1"/>
    <col min="6923" max="6923" width="17.5703125" style="35" customWidth="1"/>
    <col min="6924" max="6924" width="12" style="35" customWidth="1"/>
    <col min="6925" max="6925" width="8.5703125" style="35"/>
    <col min="6926" max="6926" width="12" style="35" customWidth="1"/>
    <col min="6927" max="6927" width="11.42578125" style="35" customWidth="1"/>
    <col min="6928" max="6929" width="12" style="35" customWidth="1"/>
    <col min="6930" max="7166" width="8.5703125" style="35"/>
    <col min="7167" max="7167" width="13.28515625" style="35" bestFit="1" customWidth="1"/>
    <col min="7168" max="7168" width="16.28515625" style="35" customWidth="1"/>
    <col min="7169" max="7169" width="15.28515625" style="35" customWidth="1"/>
    <col min="7170" max="7170" width="14.42578125" style="35" customWidth="1"/>
    <col min="7171" max="7171" width="14.28515625" style="35" bestFit="1" customWidth="1"/>
    <col min="7172" max="7172" width="12.7109375" style="35" customWidth="1"/>
    <col min="7173" max="7173" width="19" style="35" customWidth="1"/>
    <col min="7174" max="7174" width="13" style="35" customWidth="1"/>
    <col min="7175" max="7175" width="11.7109375" style="35" customWidth="1"/>
    <col min="7176" max="7176" width="12.7109375" style="35" customWidth="1"/>
    <col min="7177" max="7177" width="16.28515625" style="35" customWidth="1"/>
    <col min="7178" max="7178" width="12.5703125" style="35" customWidth="1"/>
    <col min="7179" max="7179" width="17.5703125" style="35" customWidth="1"/>
    <col min="7180" max="7180" width="12" style="35" customWidth="1"/>
    <col min="7181" max="7181" width="8.5703125" style="35"/>
    <col min="7182" max="7182" width="12" style="35" customWidth="1"/>
    <col min="7183" max="7183" width="11.42578125" style="35" customWidth="1"/>
    <col min="7184" max="7185" width="12" style="35" customWidth="1"/>
    <col min="7186" max="7422" width="8.5703125" style="35"/>
    <col min="7423" max="7423" width="13.28515625" style="35" bestFit="1" customWidth="1"/>
    <col min="7424" max="7424" width="16.28515625" style="35" customWidth="1"/>
    <col min="7425" max="7425" width="15.28515625" style="35" customWidth="1"/>
    <col min="7426" max="7426" width="14.42578125" style="35" customWidth="1"/>
    <col min="7427" max="7427" width="14.28515625" style="35" bestFit="1" customWidth="1"/>
    <col min="7428" max="7428" width="12.7109375" style="35" customWidth="1"/>
    <col min="7429" max="7429" width="19" style="35" customWidth="1"/>
    <col min="7430" max="7430" width="13" style="35" customWidth="1"/>
    <col min="7431" max="7431" width="11.7109375" style="35" customWidth="1"/>
    <col min="7432" max="7432" width="12.7109375" style="35" customWidth="1"/>
    <col min="7433" max="7433" width="16.28515625" style="35" customWidth="1"/>
    <col min="7434" max="7434" width="12.5703125" style="35" customWidth="1"/>
    <col min="7435" max="7435" width="17.5703125" style="35" customWidth="1"/>
    <col min="7436" max="7436" width="12" style="35" customWidth="1"/>
    <col min="7437" max="7437" width="8.5703125" style="35"/>
    <col min="7438" max="7438" width="12" style="35" customWidth="1"/>
    <col min="7439" max="7439" width="11.42578125" style="35" customWidth="1"/>
    <col min="7440" max="7441" width="12" style="35" customWidth="1"/>
    <col min="7442" max="7678" width="8.5703125" style="35"/>
    <col min="7679" max="7679" width="13.28515625" style="35" bestFit="1" customWidth="1"/>
    <col min="7680" max="7680" width="16.28515625" style="35" customWidth="1"/>
    <col min="7681" max="7681" width="15.28515625" style="35" customWidth="1"/>
    <col min="7682" max="7682" width="14.42578125" style="35" customWidth="1"/>
    <col min="7683" max="7683" width="14.28515625" style="35" bestFit="1" customWidth="1"/>
    <col min="7684" max="7684" width="12.7109375" style="35" customWidth="1"/>
    <col min="7685" max="7685" width="19" style="35" customWidth="1"/>
    <col min="7686" max="7686" width="13" style="35" customWidth="1"/>
    <col min="7687" max="7687" width="11.7109375" style="35" customWidth="1"/>
    <col min="7688" max="7688" width="12.7109375" style="35" customWidth="1"/>
    <col min="7689" max="7689" width="16.28515625" style="35" customWidth="1"/>
    <col min="7690" max="7690" width="12.5703125" style="35" customWidth="1"/>
    <col min="7691" max="7691" width="17.5703125" style="35" customWidth="1"/>
    <col min="7692" max="7692" width="12" style="35" customWidth="1"/>
    <col min="7693" max="7693" width="8.5703125" style="35"/>
    <col min="7694" max="7694" width="12" style="35" customWidth="1"/>
    <col min="7695" max="7695" width="11.42578125" style="35" customWidth="1"/>
    <col min="7696" max="7697" width="12" style="35" customWidth="1"/>
    <col min="7698" max="7934" width="8.5703125" style="35"/>
    <col min="7935" max="7935" width="13.28515625" style="35" bestFit="1" customWidth="1"/>
    <col min="7936" max="7936" width="16.28515625" style="35" customWidth="1"/>
    <col min="7937" max="7937" width="15.28515625" style="35" customWidth="1"/>
    <col min="7938" max="7938" width="14.42578125" style="35" customWidth="1"/>
    <col min="7939" max="7939" width="14.28515625" style="35" bestFit="1" customWidth="1"/>
    <col min="7940" max="7940" width="12.7109375" style="35" customWidth="1"/>
    <col min="7941" max="7941" width="19" style="35" customWidth="1"/>
    <col min="7942" max="7942" width="13" style="35" customWidth="1"/>
    <col min="7943" max="7943" width="11.7109375" style="35" customWidth="1"/>
    <col min="7944" max="7944" width="12.7109375" style="35" customWidth="1"/>
    <col min="7945" max="7945" width="16.28515625" style="35" customWidth="1"/>
    <col min="7946" max="7946" width="12.5703125" style="35" customWidth="1"/>
    <col min="7947" max="7947" width="17.5703125" style="35" customWidth="1"/>
    <col min="7948" max="7948" width="12" style="35" customWidth="1"/>
    <col min="7949" max="7949" width="8.5703125" style="35"/>
    <col min="7950" max="7950" width="12" style="35" customWidth="1"/>
    <col min="7951" max="7951" width="11.42578125" style="35" customWidth="1"/>
    <col min="7952" max="7953" width="12" style="35" customWidth="1"/>
    <col min="7954" max="8190" width="8.5703125" style="35"/>
    <col min="8191" max="8191" width="13.28515625" style="35" bestFit="1" customWidth="1"/>
    <col min="8192" max="8192" width="16.28515625" style="35" customWidth="1"/>
    <col min="8193" max="8193" width="15.28515625" style="35" customWidth="1"/>
    <col min="8194" max="8194" width="14.42578125" style="35" customWidth="1"/>
    <col min="8195" max="8195" width="14.28515625" style="35" bestFit="1" customWidth="1"/>
    <col min="8196" max="8196" width="12.7109375" style="35" customWidth="1"/>
    <col min="8197" max="8197" width="19" style="35" customWidth="1"/>
    <col min="8198" max="8198" width="13" style="35" customWidth="1"/>
    <col min="8199" max="8199" width="11.7109375" style="35" customWidth="1"/>
    <col min="8200" max="8200" width="12.7109375" style="35" customWidth="1"/>
    <col min="8201" max="8201" width="16.28515625" style="35" customWidth="1"/>
    <col min="8202" max="8202" width="12.5703125" style="35" customWidth="1"/>
    <col min="8203" max="8203" width="17.5703125" style="35" customWidth="1"/>
    <col min="8204" max="8204" width="12" style="35" customWidth="1"/>
    <col min="8205" max="8205" width="8.5703125" style="35"/>
    <col min="8206" max="8206" width="12" style="35" customWidth="1"/>
    <col min="8207" max="8207" width="11.42578125" style="35" customWidth="1"/>
    <col min="8208" max="8209" width="12" style="35" customWidth="1"/>
    <col min="8210" max="8446" width="8.5703125" style="35"/>
    <col min="8447" max="8447" width="13.28515625" style="35" bestFit="1" customWidth="1"/>
    <col min="8448" max="8448" width="16.28515625" style="35" customWidth="1"/>
    <col min="8449" max="8449" width="15.28515625" style="35" customWidth="1"/>
    <col min="8450" max="8450" width="14.42578125" style="35" customWidth="1"/>
    <col min="8451" max="8451" width="14.28515625" style="35" bestFit="1" customWidth="1"/>
    <col min="8452" max="8452" width="12.7109375" style="35" customWidth="1"/>
    <col min="8453" max="8453" width="19" style="35" customWidth="1"/>
    <col min="8454" max="8454" width="13" style="35" customWidth="1"/>
    <col min="8455" max="8455" width="11.7109375" style="35" customWidth="1"/>
    <col min="8456" max="8456" width="12.7109375" style="35" customWidth="1"/>
    <col min="8457" max="8457" width="16.28515625" style="35" customWidth="1"/>
    <col min="8458" max="8458" width="12.5703125" style="35" customWidth="1"/>
    <col min="8459" max="8459" width="17.5703125" style="35" customWidth="1"/>
    <col min="8460" max="8460" width="12" style="35" customWidth="1"/>
    <col min="8461" max="8461" width="8.5703125" style="35"/>
    <col min="8462" max="8462" width="12" style="35" customWidth="1"/>
    <col min="8463" max="8463" width="11.42578125" style="35" customWidth="1"/>
    <col min="8464" max="8465" width="12" style="35" customWidth="1"/>
    <col min="8466" max="8702" width="8.5703125" style="35"/>
    <col min="8703" max="8703" width="13.28515625" style="35" bestFit="1" customWidth="1"/>
    <col min="8704" max="8704" width="16.28515625" style="35" customWidth="1"/>
    <col min="8705" max="8705" width="15.28515625" style="35" customWidth="1"/>
    <col min="8706" max="8706" width="14.42578125" style="35" customWidth="1"/>
    <col min="8707" max="8707" width="14.28515625" style="35" bestFit="1" customWidth="1"/>
    <col min="8708" max="8708" width="12.7109375" style="35" customWidth="1"/>
    <col min="8709" max="8709" width="19" style="35" customWidth="1"/>
    <col min="8710" max="8710" width="13" style="35" customWidth="1"/>
    <col min="8711" max="8711" width="11.7109375" style="35" customWidth="1"/>
    <col min="8712" max="8712" width="12.7109375" style="35" customWidth="1"/>
    <col min="8713" max="8713" width="16.28515625" style="35" customWidth="1"/>
    <col min="8714" max="8714" width="12.5703125" style="35" customWidth="1"/>
    <col min="8715" max="8715" width="17.5703125" style="35" customWidth="1"/>
    <col min="8716" max="8716" width="12" style="35" customWidth="1"/>
    <col min="8717" max="8717" width="8.5703125" style="35"/>
    <col min="8718" max="8718" width="12" style="35" customWidth="1"/>
    <col min="8719" max="8719" width="11.42578125" style="35" customWidth="1"/>
    <col min="8720" max="8721" width="12" style="35" customWidth="1"/>
    <col min="8722" max="8958" width="8.5703125" style="35"/>
    <col min="8959" max="8959" width="13.28515625" style="35" bestFit="1" customWidth="1"/>
    <col min="8960" max="8960" width="16.28515625" style="35" customWidth="1"/>
    <col min="8961" max="8961" width="15.28515625" style="35" customWidth="1"/>
    <col min="8962" max="8962" width="14.42578125" style="35" customWidth="1"/>
    <col min="8963" max="8963" width="14.28515625" style="35" bestFit="1" customWidth="1"/>
    <col min="8964" max="8964" width="12.7109375" style="35" customWidth="1"/>
    <col min="8965" max="8965" width="19" style="35" customWidth="1"/>
    <col min="8966" max="8966" width="13" style="35" customWidth="1"/>
    <col min="8967" max="8967" width="11.7109375" style="35" customWidth="1"/>
    <col min="8968" max="8968" width="12.7109375" style="35" customWidth="1"/>
    <col min="8969" max="8969" width="16.28515625" style="35" customWidth="1"/>
    <col min="8970" max="8970" width="12.5703125" style="35" customWidth="1"/>
    <col min="8971" max="8971" width="17.5703125" style="35" customWidth="1"/>
    <col min="8972" max="8972" width="12" style="35" customWidth="1"/>
    <col min="8973" max="8973" width="8.5703125" style="35"/>
    <col min="8974" max="8974" width="12" style="35" customWidth="1"/>
    <col min="8975" max="8975" width="11.42578125" style="35" customWidth="1"/>
    <col min="8976" max="8977" width="12" style="35" customWidth="1"/>
    <col min="8978" max="9214" width="8.5703125" style="35"/>
    <col min="9215" max="9215" width="13.28515625" style="35" bestFit="1" customWidth="1"/>
    <col min="9216" max="9216" width="16.28515625" style="35" customWidth="1"/>
    <col min="9217" max="9217" width="15.28515625" style="35" customWidth="1"/>
    <col min="9218" max="9218" width="14.42578125" style="35" customWidth="1"/>
    <col min="9219" max="9219" width="14.28515625" style="35" bestFit="1" customWidth="1"/>
    <col min="9220" max="9220" width="12.7109375" style="35" customWidth="1"/>
    <col min="9221" max="9221" width="19" style="35" customWidth="1"/>
    <col min="9222" max="9222" width="13" style="35" customWidth="1"/>
    <col min="9223" max="9223" width="11.7109375" style="35" customWidth="1"/>
    <col min="9224" max="9224" width="12.7109375" style="35" customWidth="1"/>
    <col min="9225" max="9225" width="16.28515625" style="35" customWidth="1"/>
    <col min="9226" max="9226" width="12.5703125" style="35" customWidth="1"/>
    <col min="9227" max="9227" width="17.5703125" style="35" customWidth="1"/>
    <col min="9228" max="9228" width="12" style="35" customWidth="1"/>
    <col min="9229" max="9229" width="8.5703125" style="35"/>
    <col min="9230" max="9230" width="12" style="35" customWidth="1"/>
    <col min="9231" max="9231" width="11.42578125" style="35" customWidth="1"/>
    <col min="9232" max="9233" width="12" style="35" customWidth="1"/>
    <col min="9234" max="9470" width="8.5703125" style="35"/>
    <col min="9471" max="9471" width="13.28515625" style="35" bestFit="1" customWidth="1"/>
    <col min="9472" max="9472" width="16.28515625" style="35" customWidth="1"/>
    <col min="9473" max="9473" width="15.28515625" style="35" customWidth="1"/>
    <col min="9474" max="9474" width="14.42578125" style="35" customWidth="1"/>
    <col min="9475" max="9475" width="14.28515625" style="35" bestFit="1" customWidth="1"/>
    <col min="9476" max="9476" width="12.7109375" style="35" customWidth="1"/>
    <col min="9477" max="9477" width="19" style="35" customWidth="1"/>
    <col min="9478" max="9478" width="13" style="35" customWidth="1"/>
    <col min="9479" max="9479" width="11.7109375" style="35" customWidth="1"/>
    <col min="9480" max="9480" width="12.7109375" style="35" customWidth="1"/>
    <col min="9481" max="9481" width="16.28515625" style="35" customWidth="1"/>
    <col min="9482" max="9482" width="12.5703125" style="35" customWidth="1"/>
    <col min="9483" max="9483" width="17.5703125" style="35" customWidth="1"/>
    <col min="9484" max="9484" width="12" style="35" customWidth="1"/>
    <col min="9485" max="9485" width="8.5703125" style="35"/>
    <col min="9486" max="9486" width="12" style="35" customWidth="1"/>
    <col min="9487" max="9487" width="11.42578125" style="35" customWidth="1"/>
    <col min="9488" max="9489" width="12" style="35" customWidth="1"/>
    <col min="9490" max="9726" width="8.5703125" style="35"/>
    <col min="9727" max="9727" width="13.28515625" style="35" bestFit="1" customWidth="1"/>
    <col min="9728" max="9728" width="16.28515625" style="35" customWidth="1"/>
    <col min="9729" max="9729" width="15.28515625" style="35" customWidth="1"/>
    <col min="9730" max="9730" width="14.42578125" style="35" customWidth="1"/>
    <col min="9731" max="9731" width="14.28515625" style="35" bestFit="1" customWidth="1"/>
    <col min="9732" max="9732" width="12.7109375" style="35" customWidth="1"/>
    <col min="9733" max="9733" width="19" style="35" customWidth="1"/>
    <col min="9734" max="9734" width="13" style="35" customWidth="1"/>
    <col min="9735" max="9735" width="11.7109375" style="35" customWidth="1"/>
    <col min="9736" max="9736" width="12.7109375" style="35" customWidth="1"/>
    <col min="9737" max="9737" width="16.28515625" style="35" customWidth="1"/>
    <col min="9738" max="9738" width="12.5703125" style="35" customWidth="1"/>
    <col min="9739" max="9739" width="17.5703125" style="35" customWidth="1"/>
    <col min="9740" max="9740" width="12" style="35" customWidth="1"/>
    <col min="9741" max="9741" width="8.5703125" style="35"/>
    <col min="9742" max="9742" width="12" style="35" customWidth="1"/>
    <col min="9743" max="9743" width="11.42578125" style="35" customWidth="1"/>
    <col min="9744" max="9745" width="12" style="35" customWidth="1"/>
    <col min="9746" max="9982" width="8.5703125" style="35"/>
    <col min="9983" max="9983" width="13.28515625" style="35" bestFit="1" customWidth="1"/>
    <col min="9984" max="9984" width="16.28515625" style="35" customWidth="1"/>
    <col min="9985" max="9985" width="15.28515625" style="35" customWidth="1"/>
    <col min="9986" max="9986" width="14.42578125" style="35" customWidth="1"/>
    <col min="9987" max="9987" width="14.28515625" style="35" bestFit="1" customWidth="1"/>
    <col min="9988" max="9988" width="12.7109375" style="35" customWidth="1"/>
    <col min="9989" max="9989" width="19" style="35" customWidth="1"/>
    <col min="9990" max="9990" width="13" style="35" customWidth="1"/>
    <col min="9991" max="9991" width="11.7109375" style="35" customWidth="1"/>
    <col min="9992" max="9992" width="12.7109375" style="35" customWidth="1"/>
    <col min="9993" max="9993" width="16.28515625" style="35" customWidth="1"/>
    <col min="9994" max="9994" width="12.5703125" style="35" customWidth="1"/>
    <col min="9995" max="9995" width="17.5703125" style="35" customWidth="1"/>
    <col min="9996" max="9996" width="12" style="35" customWidth="1"/>
    <col min="9997" max="9997" width="8.5703125" style="35"/>
    <col min="9998" max="9998" width="12" style="35" customWidth="1"/>
    <col min="9999" max="9999" width="11.42578125" style="35" customWidth="1"/>
    <col min="10000" max="10001" width="12" style="35" customWidth="1"/>
    <col min="10002" max="10238" width="8.5703125" style="35"/>
    <col min="10239" max="10239" width="13.28515625" style="35" bestFit="1" customWidth="1"/>
    <col min="10240" max="10240" width="16.28515625" style="35" customWidth="1"/>
    <col min="10241" max="10241" width="15.28515625" style="35" customWidth="1"/>
    <col min="10242" max="10242" width="14.42578125" style="35" customWidth="1"/>
    <col min="10243" max="10243" width="14.28515625" style="35" bestFit="1" customWidth="1"/>
    <col min="10244" max="10244" width="12.7109375" style="35" customWidth="1"/>
    <col min="10245" max="10245" width="19" style="35" customWidth="1"/>
    <col min="10246" max="10246" width="13" style="35" customWidth="1"/>
    <col min="10247" max="10247" width="11.7109375" style="35" customWidth="1"/>
    <col min="10248" max="10248" width="12.7109375" style="35" customWidth="1"/>
    <col min="10249" max="10249" width="16.28515625" style="35" customWidth="1"/>
    <col min="10250" max="10250" width="12.5703125" style="35" customWidth="1"/>
    <col min="10251" max="10251" width="17.5703125" style="35" customWidth="1"/>
    <col min="10252" max="10252" width="12" style="35" customWidth="1"/>
    <col min="10253" max="10253" width="8.5703125" style="35"/>
    <col min="10254" max="10254" width="12" style="35" customWidth="1"/>
    <col min="10255" max="10255" width="11.42578125" style="35" customWidth="1"/>
    <col min="10256" max="10257" width="12" style="35" customWidth="1"/>
    <col min="10258" max="10494" width="8.5703125" style="35"/>
    <col min="10495" max="10495" width="13.28515625" style="35" bestFit="1" customWidth="1"/>
    <col min="10496" max="10496" width="16.28515625" style="35" customWidth="1"/>
    <col min="10497" max="10497" width="15.28515625" style="35" customWidth="1"/>
    <col min="10498" max="10498" width="14.42578125" style="35" customWidth="1"/>
    <col min="10499" max="10499" width="14.28515625" style="35" bestFit="1" customWidth="1"/>
    <col min="10500" max="10500" width="12.7109375" style="35" customWidth="1"/>
    <col min="10501" max="10501" width="19" style="35" customWidth="1"/>
    <col min="10502" max="10502" width="13" style="35" customWidth="1"/>
    <col min="10503" max="10503" width="11.7109375" style="35" customWidth="1"/>
    <col min="10504" max="10504" width="12.7109375" style="35" customWidth="1"/>
    <col min="10505" max="10505" width="16.28515625" style="35" customWidth="1"/>
    <col min="10506" max="10506" width="12.5703125" style="35" customWidth="1"/>
    <col min="10507" max="10507" width="17.5703125" style="35" customWidth="1"/>
    <col min="10508" max="10508" width="12" style="35" customWidth="1"/>
    <col min="10509" max="10509" width="8.5703125" style="35"/>
    <col min="10510" max="10510" width="12" style="35" customWidth="1"/>
    <col min="10511" max="10511" width="11.42578125" style="35" customWidth="1"/>
    <col min="10512" max="10513" width="12" style="35" customWidth="1"/>
    <col min="10514" max="10750" width="8.5703125" style="35"/>
    <col min="10751" max="10751" width="13.28515625" style="35" bestFit="1" customWidth="1"/>
    <col min="10752" max="10752" width="16.28515625" style="35" customWidth="1"/>
    <col min="10753" max="10753" width="15.28515625" style="35" customWidth="1"/>
    <col min="10754" max="10754" width="14.42578125" style="35" customWidth="1"/>
    <col min="10755" max="10755" width="14.28515625" style="35" bestFit="1" customWidth="1"/>
    <col min="10756" max="10756" width="12.7109375" style="35" customWidth="1"/>
    <col min="10757" max="10757" width="19" style="35" customWidth="1"/>
    <col min="10758" max="10758" width="13" style="35" customWidth="1"/>
    <col min="10759" max="10759" width="11.7109375" style="35" customWidth="1"/>
    <col min="10760" max="10760" width="12.7109375" style="35" customWidth="1"/>
    <col min="10761" max="10761" width="16.28515625" style="35" customWidth="1"/>
    <col min="10762" max="10762" width="12.5703125" style="35" customWidth="1"/>
    <col min="10763" max="10763" width="17.5703125" style="35" customWidth="1"/>
    <col min="10764" max="10764" width="12" style="35" customWidth="1"/>
    <col min="10765" max="10765" width="8.5703125" style="35"/>
    <col min="10766" max="10766" width="12" style="35" customWidth="1"/>
    <col min="10767" max="10767" width="11.42578125" style="35" customWidth="1"/>
    <col min="10768" max="10769" width="12" style="35" customWidth="1"/>
    <col min="10770" max="11006" width="8.5703125" style="35"/>
    <col min="11007" max="11007" width="13.28515625" style="35" bestFit="1" customWidth="1"/>
    <col min="11008" max="11008" width="16.28515625" style="35" customWidth="1"/>
    <col min="11009" max="11009" width="15.28515625" style="35" customWidth="1"/>
    <col min="11010" max="11010" width="14.42578125" style="35" customWidth="1"/>
    <col min="11011" max="11011" width="14.28515625" style="35" bestFit="1" customWidth="1"/>
    <col min="11012" max="11012" width="12.7109375" style="35" customWidth="1"/>
    <col min="11013" max="11013" width="19" style="35" customWidth="1"/>
    <col min="11014" max="11014" width="13" style="35" customWidth="1"/>
    <col min="11015" max="11015" width="11.7109375" style="35" customWidth="1"/>
    <col min="11016" max="11016" width="12.7109375" style="35" customWidth="1"/>
    <col min="11017" max="11017" width="16.28515625" style="35" customWidth="1"/>
    <col min="11018" max="11018" width="12.5703125" style="35" customWidth="1"/>
    <col min="11019" max="11019" width="17.5703125" style="35" customWidth="1"/>
    <col min="11020" max="11020" width="12" style="35" customWidth="1"/>
    <col min="11021" max="11021" width="8.5703125" style="35"/>
    <col min="11022" max="11022" width="12" style="35" customWidth="1"/>
    <col min="11023" max="11023" width="11.42578125" style="35" customWidth="1"/>
    <col min="11024" max="11025" width="12" style="35" customWidth="1"/>
    <col min="11026" max="11262" width="8.5703125" style="35"/>
    <col min="11263" max="11263" width="13.28515625" style="35" bestFit="1" customWidth="1"/>
    <col min="11264" max="11264" width="16.28515625" style="35" customWidth="1"/>
    <col min="11265" max="11265" width="15.28515625" style="35" customWidth="1"/>
    <col min="11266" max="11266" width="14.42578125" style="35" customWidth="1"/>
    <col min="11267" max="11267" width="14.28515625" style="35" bestFit="1" customWidth="1"/>
    <col min="11268" max="11268" width="12.7109375" style="35" customWidth="1"/>
    <col min="11269" max="11269" width="19" style="35" customWidth="1"/>
    <col min="11270" max="11270" width="13" style="35" customWidth="1"/>
    <col min="11271" max="11271" width="11.7109375" style="35" customWidth="1"/>
    <col min="11272" max="11272" width="12.7109375" style="35" customWidth="1"/>
    <col min="11273" max="11273" width="16.28515625" style="35" customWidth="1"/>
    <col min="11274" max="11274" width="12.5703125" style="35" customWidth="1"/>
    <col min="11275" max="11275" width="17.5703125" style="35" customWidth="1"/>
    <col min="11276" max="11276" width="12" style="35" customWidth="1"/>
    <col min="11277" max="11277" width="8.5703125" style="35"/>
    <col min="11278" max="11278" width="12" style="35" customWidth="1"/>
    <col min="11279" max="11279" width="11.42578125" style="35" customWidth="1"/>
    <col min="11280" max="11281" width="12" style="35" customWidth="1"/>
    <col min="11282" max="11518" width="8.5703125" style="35"/>
    <col min="11519" max="11519" width="13.28515625" style="35" bestFit="1" customWidth="1"/>
    <col min="11520" max="11520" width="16.28515625" style="35" customWidth="1"/>
    <col min="11521" max="11521" width="15.28515625" style="35" customWidth="1"/>
    <col min="11522" max="11522" width="14.42578125" style="35" customWidth="1"/>
    <col min="11523" max="11523" width="14.28515625" style="35" bestFit="1" customWidth="1"/>
    <col min="11524" max="11524" width="12.7109375" style="35" customWidth="1"/>
    <col min="11525" max="11525" width="19" style="35" customWidth="1"/>
    <col min="11526" max="11526" width="13" style="35" customWidth="1"/>
    <col min="11527" max="11527" width="11.7109375" style="35" customWidth="1"/>
    <col min="11528" max="11528" width="12.7109375" style="35" customWidth="1"/>
    <col min="11529" max="11529" width="16.28515625" style="35" customWidth="1"/>
    <col min="11530" max="11530" width="12.5703125" style="35" customWidth="1"/>
    <col min="11531" max="11531" width="17.5703125" style="35" customWidth="1"/>
    <col min="11532" max="11532" width="12" style="35" customWidth="1"/>
    <col min="11533" max="11533" width="8.5703125" style="35"/>
    <col min="11534" max="11534" width="12" style="35" customWidth="1"/>
    <col min="11535" max="11535" width="11.42578125" style="35" customWidth="1"/>
    <col min="11536" max="11537" width="12" style="35" customWidth="1"/>
    <col min="11538" max="11774" width="8.5703125" style="35"/>
    <col min="11775" max="11775" width="13.28515625" style="35" bestFit="1" customWidth="1"/>
    <col min="11776" max="11776" width="16.28515625" style="35" customWidth="1"/>
    <col min="11777" max="11777" width="15.28515625" style="35" customWidth="1"/>
    <col min="11778" max="11778" width="14.42578125" style="35" customWidth="1"/>
    <col min="11779" max="11779" width="14.28515625" style="35" bestFit="1" customWidth="1"/>
    <col min="11780" max="11780" width="12.7109375" style="35" customWidth="1"/>
    <col min="11781" max="11781" width="19" style="35" customWidth="1"/>
    <col min="11782" max="11782" width="13" style="35" customWidth="1"/>
    <col min="11783" max="11783" width="11.7109375" style="35" customWidth="1"/>
    <col min="11784" max="11784" width="12.7109375" style="35" customWidth="1"/>
    <col min="11785" max="11785" width="16.28515625" style="35" customWidth="1"/>
    <col min="11786" max="11786" width="12.5703125" style="35" customWidth="1"/>
    <col min="11787" max="11787" width="17.5703125" style="35" customWidth="1"/>
    <col min="11788" max="11788" width="12" style="35" customWidth="1"/>
    <col min="11789" max="11789" width="8.5703125" style="35"/>
    <col min="11790" max="11790" width="12" style="35" customWidth="1"/>
    <col min="11791" max="11791" width="11.42578125" style="35" customWidth="1"/>
    <col min="11792" max="11793" width="12" style="35" customWidth="1"/>
    <col min="11794" max="12030" width="8.5703125" style="35"/>
    <col min="12031" max="12031" width="13.28515625" style="35" bestFit="1" customWidth="1"/>
    <col min="12032" max="12032" width="16.28515625" style="35" customWidth="1"/>
    <col min="12033" max="12033" width="15.28515625" style="35" customWidth="1"/>
    <col min="12034" max="12034" width="14.42578125" style="35" customWidth="1"/>
    <col min="12035" max="12035" width="14.28515625" style="35" bestFit="1" customWidth="1"/>
    <col min="12036" max="12036" width="12.7109375" style="35" customWidth="1"/>
    <col min="12037" max="12037" width="19" style="35" customWidth="1"/>
    <col min="12038" max="12038" width="13" style="35" customWidth="1"/>
    <col min="12039" max="12039" width="11.7109375" style="35" customWidth="1"/>
    <col min="12040" max="12040" width="12.7109375" style="35" customWidth="1"/>
    <col min="12041" max="12041" width="16.28515625" style="35" customWidth="1"/>
    <col min="12042" max="12042" width="12.5703125" style="35" customWidth="1"/>
    <col min="12043" max="12043" width="17.5703125" style="35" customWidth="1"/>
    <col min="12044" max="12044" width="12" style="35" customWidth="1"/>
    <col min="12045" max="12045" width="8.5703125" style="35"/>
    <col min="12046" max="12046" width="12" style="35" customWidth="1"/>
    <col min="12047" max="12047" width="11.42578125" style="35" customWidth="1"/>
    <col min="12048" max="12049" width="12" style="35" customWidth="1"/>
    <col min="12050" max="12286" width="8.5703125" style="35"/>
    <col min="12287" max="12287" width="13.28515625" style="35" bestFit="1" customWidth="1"/>
    <col min="12288" max="12288" width="16.28515625" style="35" customWidth="1"/>
    <col min="12289" max="12289" width="15.28515625" style="35" customWidth="1"/>
    <col min="12290" max="12290" width="14.42578125" style="35" customWidth="1"/>
    <col min="12291" max="12291" width="14.28515625" style="35" bestFit="1" customWidth="1"/>
    <col min="12292" max="12292" width="12.7109375" style="35" customWidth="1"/>
    <col min="12293" max="12293" width="19" style="35" customWidth="1"/>
    <col min="12294" max="12294" width="13" style="35" customWidth="1"/>
    <col min="12295" max="12295" width="11.7109375" style="35" customWidth="1"/>
    <col min="12296" max="12296" width="12.7109375" style="35" customWidth="1"/>
    <col min="12297" max="12297" width="16.28515625" style="35" customWidth="1"/>
    <col min="12298" max="12298" width="12.5703125" style="35" customWidth="1"/>
    <col min="12299" max="12299" width="17.5703125" style="35" customWidth="1"/>
    <col min="12300" max="12300" width="12" style="35" customWidth="1"/>
    <col min="12301" max="12301" width="8.5703125" style="35"/>
    <col min="12302" max="12302" width="12" style="35" customWidth="1"/>
    <col min="12303" max="12303" width="11.42578125" style="35" customWidth="1"/>
    <col min="12304" max="12305" width="12" style="35" customWidth="1"/>
    <col min="12306" max="12542" width="8.5703125" style="35"/>
    <col min="12543" max="12543" width="13.28515625" style="35" bestFit="1" customWidth="1"/>
    <col min="12544" max="12544" width="16.28515625" style="35" customWidth="1"/>
    <col min="12545" max="12545" width="15.28515625" style="35" customWidth="1"/>
    <col min="12546" max="12546" width="14.42578125" style="35" customWidth="1"/>
    <col min="12547" max="12547" width="14.28515625" style="35" bestFit="1" customWidth="1"/>
    <col min="12548" max="12548" width="12.7109375" style="35" customWidth="1"/>
    <col min="12549" max="12549" width="19" style="35" customWidth="1"/>
    <col min="12550" max="12550" width="13" style="35" customWidth="1"/>
    <col min="12551" max="12551" width="11.7109375" style="35" customWidth="1"/>
    <col min="12552" max="12552" width="12.7109375" style="35" customWidth="1"/>
    <col min="12553" max="12553" width="16.28515625" style="35" customWidth="1"/>
    <col min="12554" max="12554" width="12.5703125" style="35" customWidth="1"/>
    <col min="12555" max="12555" width="17.5703125" style="35" customWidth="1"/>
    <col min="12556" max="12556" width="12" style="35" customWidth="1"/>
    <col min="12557" max="12557" width="8.5703125" style="35"/>
    <col min="12558" max="12558" width="12" style="35" customWidth="1"/>
    <col min="12559" max="12559" width="11.42578125" style="35" customWidth="1"/>
    <col min="12560" max="12561" width="12" style="35" customWidth="1"/>
    <col min="12562" max="12798" width="8.5703125" style="35"/>
    <col min="12799" max="12799" width="13.28515625" style="35" bestFit="1" customWidth="1"/>
    <col min="12800" max="12800" width="16.28515625" style="35" customWidth="1"/>
    <col min="12801" max="12801" width="15.28515625" style="35" customWidth="1"/>
    <col min="12802" max="12802" width="14.42578125" style="35" customWidth="1"/>
    <col min="12803" max="12803" width="14.28515625" style="35" bestFit="1" customWidth="1"/>
    <col min="12804" max="12804" width="12.7109375" style="35" customWidth="1"/>
    <col min="12805" max="12805" width="19" style="35" customWidth="1"/>
    <col min="12806" max="12806" width="13" style="35" customWidth="1"/>
    <col min="12807" max="12807" width="11.7109375" style="35" customWidth="1"/>
    <col min="12808" max="12808" width="12.7109375" style="35" customWidth="1"/>
    <col min="12809" max="12809" width="16.28515625" style="35" customWidth="1"/>
    <col min="12810" max="12810" width="12.5703125" style="35" customWidth="1"/>
    <col min="12811" max="12811" width="17.5703125" style="35" customWidth="1"/>
    <col min="12812" max="12812" width="12" style="35" customWidth="1"/>
    <col min="12813" max="12813" width="8.5703125" style="35"/>
    <col min="12814" max="12814" width="12" style="35" customWidth="1"/>
    <col min="12815" max="12815" width="11.42578125" style="35" customWidth="1"/>
    <col min="12816" max="12817" width="12" style="35" customWidth="1"/>
    <col min="12818" max="13054" width="8.5703125" style="35"/>
    <col min="13055" max="13055" width="13.28515625" style="35" bestFit="1" customWidth="1"/>
    <col min="13056" max="13056" width="16.28515625" style="35" customWidth="1"/>
    <col min="13057" max="13057" width="15.28515625" style="35" customWidth="1"/>
    <col min="13058" max="13058" width="14.42578125" style="35" customWidth="1"/>
    <col min="13059" max="13059" width="14.28515625" style="35" bestFit="1" customWidth="1"/>
    <col min="13060" max="13060" width="12.7109375" style="35" customWidth="1"/>
    <col min="13061" max="13061" width="19" style="35" customWidth="1"/>
    <col min="13062" max="13062" width="13" style="35" customWidth="1"/>
    <col min="13063" max="13063" width="11.7109375" style="35" customWidth="1"/>
    <col min="13064" max="13064" width="12.7109375" style="35" customWidth="1"/>
    <col min="13065" max="13065" width="16.28515625" style="35" customWidth="1"/>
    <col min="13066" max="13066" width="12.5703125" style="35" customWidth="1"/>
    <col min="13067" max="13067" width="17.5703125" style="35" customWidth="1"/>
    <col min="13068" max="13068" width="12" style="35" customWidth="1"/>
    <col min="13069" max="13069" width="8.5703125" style="35"/>
    <col min="13070" max="13070" width="12" style="35" customWidth="1"/>
    <col min="13071" max="13071" width="11.42578125" style="35" customWidth="1"/>
    <col min="13072" max="13073" width="12" style="35" customWidth="1"/>
    <col min="13074" max="13310" width="8.5703125" style="35"/>
    <col min="13311" max="13311" width="13.28515625" style="35" bestFit="1" customWidth="1"/>
    <col min="13312" max="13312" width="16.28515625" style="35" customWidth="1"/>
    <col min="13313" max="13313" width="15.28515625" style="35" customWidth="1"/>
    <col min="13314" max="13314" width="14.42578125" style="35" customWidth="1"/>
    <col min="13315" max="13315" width="14.28515625" style="35" bestFit="1" customWidth="1"/>
    <col min="13316" max="13316" width="12.7109375" style="35" customWidth="1"/>
    <col min="13317" max="13317" width="19" style="35" customWidth="1"/>
    <col min="13318" max="13318" width="13" style="35" customWidth="1"/>
    <col min="13319" max="13319" width="11.7109375" style="35" customWidth="1"/>
    <col min="13320" max="13320" width="12.7109375" style="35" customWidth="1"/>
    <col min="13321" max="13321" width="16.28515625" style="35" customWidth="1"/>
    <col min="13322" max="13322" width="12.5703125" style="35" customWidth="1"/>
    <col min="13323" max="13323" width="17.5703125" style="35" customWidth="1"/>
    <col min="13324" max="13324" width="12" style="35" customWidth="1"/>
    <col min="13325" max="13325" width="8.5703125" style="35"/>
    <col min="13326" max="13326" width="12" style="35" customWidth="1"/>
    <col min="13327" max="13327" width="11.42578125" style="35" customWidth="1"/>
    <col min="13328" max="13329" width="12" style="35" customWidth="1"/>
    <col min="13330" max="13566" width="8.5703125" style="35"/>
    <col min="13567" max="13567" width="13.28515625" style="35" bestFit="1" customWidth="1"/>
    <col min="13568" max="13568" width="16.28515625" style="35" customWidth="1"/>
    <col min="13569" max="13569" width="15.28515625" style="35" customWidth="1"/>
    <col min="13570" max="13570" width="14.42578125" style="35" customWidth="1"/>
    <col min="13571" max="13571" width="14.28515625" style="35" bestFit="1" customWidth="1"/>
    <col min="13572" max="13572" width="12.7109375" style="35" customWidth="1"/>
    <col min="13573" max="13573" width="19" style="35" customWidth="1"/>
    <col min="13574" max="13574" width="13" style="35" customWidth="1"/>
    <col min="13575" max="13575" width="11.7109375" style="35" customWidth="1"/>
    <col min="13576" max="13576" width="12.7109375" style="35" customWidth="1"/>
    <col min="13577" max="13577" width="16.28515625" style="35" customWidth="1"/>
    <col min="13578" max="13578" width="12.5703125" style="35" customWidth="1"/>
    <col min="13579" max="13579" width="17.5703125" style="35" customWidth="1"/>
    <col min="13580" max="13580" width="12" style="35" customWidth="1"/>
    <col min="13581" max="13581" width="8.5703125" style="35"/>
    <col min="13582" max="13582" width="12" style="35" customWidth="1"/>
    <col min="13583" max="13583" width="11.42578125" style="35" customWidth="1"/>
    <col min="13584" max="13585" width="12" style="35" customWidth="1"/>
    <col min="13586" max="13822" width="8.5703125" style="35"/>
    <col min="13823" max="13823" width="13.28515625" style="35" bestFit="1" customWidth="1"/>
    <col min="13824" max="13824" width="16.28515625" style="35" customWidth="1"/>
    <col min="13825" max="13825" width="15.28515625" style="35" customWidth="1"/>
    <col min="13826" max="13826" width="14.42578125" style="35" customWidth="1"/>
    <col min="13827" max="13827" width="14.28515625" style="35" bestFit="1" customWidth="1"/>
    <col min="13828" max="13828" width="12.7109375" style="35" customWidth="1"/>
    <col min="13829" max="13829" width="19" style="35" customWidth="1"/>
    <col min="13830" max="13830" width="13" style="35" customWidth="1"/>
    <col min="13831" max="13831" width="11.7109375" style="35" customWidth="1"/>
    <col min="13832" max="13832" width="12.7109375" style="35" customWidth="1"/>
    <col min="13833" max="13833" width="16.28515625" style="35" customWidth="1"/>
    <col min="13834" max="13834" width="12.5703125" style="35" customWidth="1"/>
    <col min="13835" max="13835" width="17.5703125" style="35" customWidth="1"/>
    <col min="13836" max="13836" width="12" style="35" customWidth="1"/>
    <col min="13837" max="13837" width="8.5703125" style="35"/>
    <col min="13838" max="13838" width="12" style="35" customWidth="1"/>
    <col min="13839" max="13839" width="11.42578125" style="35" customWidth="1"/>
    <col min="13840" max="13841" width="12" style="35" customWidth="1"/>
    <col min="13842" max="14078" width="8.5703125" style="35"/>
    <col min="14079" max="14079" width="13.28515625" style="35" bestFit="1" customWidth="1"/>
    <col min="14080" max="14080" width="16.28515625" style="35" customWidth="1"/>
    <col min="14081" max="14081" width="15.28515625" style="35" customWidth="1"/>
    <col min="14082" max="14082" width="14.42578125" style="35" customWidth="1"/>
    <col min="14083" max="14083" width="14.28515625" style="35" bestFit="1" customWidth="1"/>
    <col min="14084" max="14084" width="12.7109375" style="35" customWidth="1"/>
    <col min="14085" max="14085" width="19" style="35" customWidth="1"/>
    <col min="14086" max="14086" width="13" style="35" customWidth="1"/>
    <col min="14087" max="14087" width="11.7109375" style="35" customWidth="1"/>
    <col min="14088" max="14088" width="12.7109375" style="35" customWidth="1"/>
    <col min="14089" max="14089" width="16.28515625" style="35" customWidth="1"/>
    <col min="14090" max="14090" width="12.5703125" style="35" customWidth="1"/>
    <col min="14091" max="14091" width="17.5703125" style="35" customWidth="1"/>
    <col min="14092" max="14092" width="12" style="35" customWidth="1"/>
    <col min="14093" max="14093" width="8.5703125" style="35"/>
    <col min="14094" max="14094" width="12" style="35" customWidth="1"/>
    <col min="14095" max="14095" width="11.42578125" style="35" customWidth="1"/>
    <col min="14096" max="14097" width="12" style="35" customWidth="1"/>
    <col min="14098" max="14334" width="8.5703125" style="35"/>
    <col min="14335" max="14335" width="13.28515625" style="35" bestFit="1" customWidth="1"/>
    <col min="14336" max="14336" width="16.28515625" style="35" customWidth="1"/>
    <col min="14337" max="14337" width="15.28515625" style="35" customWidth="1"/>
    <col min="14338" max="14338" width="14.42578125" style="35" customWidth="1"/>
    <col min="14339" max="14339" width="14.28515625" style="35" bestFit="1" customWidth="1"/>
    <col min="14340" max="14340" width="12.7109375" style="35" customWidth="1"/>
    <col min="14341" max="14341" width="19" style="35" customWidth="1"/>
    <col min="14342" max="14342" width="13" style="35" customWidth="1"/>
    <col min="14343" max="14343" width="11.7109375" style="35" customWidth="1"/>
    <col min="14344" max="14344" width="12.7109375" style="35" customWidth="1"/>
    <col min="14345" max="14345" width="16.28515625" style="35" customWidth="1"/>
    <col min="14346" max="14346" width="12.5703125" style="35" customWidth="1"/>
    <col min="14347" max="14347" width="17.5703125" style="35" customWidth="1"/>
    <col min="14348" max="14348" width="12" style="35" customWidth="1"/>
    <col min="14349" max="14349" width="8.5703125" style="35"/>
    <col min="14350" max="14350" width="12" style="35" customWidth="1"/>
    <col min="14351" max="14351" width="11.42578125" style="35" customWidth="1"/>
    <col min="14352" max="14353" width="12" style="35" customWidth="1"/>
    <col min="14354" max="14590" width="8.5703125" style="35"/>
    <col min="14591" max="14591" width="13.28515625" style="35" bestFit="1" customWidth="1"/>
    <col min="14592" max="14592" width="16.28515625" style="35" customWidth="1"/>
    <col min="14593" max="14593" width="15.28515625" style="35" customWidth="1"/>
    <col min="14594" max="14594" width="14.42578125" style="35" customWidth="1"/>
    <col min="14595" max="14595" width="14.28515625" style="35" bestFit="1" customWidth="1"/>
    <col min="14596" max="14596" width="12.7109375" style="35" customWidth="1"/>
    <col min="14597" max="14597" width="19" style="35" customWidth="1"/>
    <col min="14598" max="14598" width="13" style="35" customWidth="1"/>
    <col min="14599" max="14599" width="11.7109375" style="35" customWidth="1"/>
    <col min="14600" max="14600" width="12.7109375" style="35" customWidth="1"/>
    <col min="14601" max="14601" width="16.28515625" style="35" customWidth="1"/>
    <col min="14602" max="14602" width="12.5703125" style="35" customWidth="1"/>
    <col min="14603" max="14603" width="17.5703125" style="35" customWidth="1"/>
    <col min="14604" max="14604" width="12" style="35" customWidth="1"/>
    <col min="14605" max="14605" width="8.5703125" style="35"/>
    <col min="14606" max="14606" width="12" style="35" customWidth="1"/>
    <col min="14607" max="14607" width="11.42578125" style="35" customWidth="1"/>
    <col min="14608" max="14609" width="12" style="35" customWidth="1"/>
    <col min="14610" max="14846" width="8.5703125" style="35"/>
    <col min="14847" max="14847" width="13.28515625" style="35" bestFit="1" customWidth="1"/>
    <col min="14848" max="14848" width="16.28515625" style="35" customWidth="1"/>
    <col min="14849" max="14849" width="15.28515625" style="35" customWidth="1"/>
    <col min="14850" max="14850" width="14.42578125" style="35" customWidth="1"/>
    <col min="14851" max="14851" width="14.28515625" style="35" bestFit="1" customWidth="1"/>
    <col min="14852" max="14852" width="12.7109375" style="35" customWidth="1"/>
    <col min="14853" max="14853" width="19" style="35" customWidth="1"/>
    <col min="14854" max="14854" width="13" style="35" customWidth="1"/>
    <col min="14855" max="14855" width="11.7109375" style="35" customWidth="1"/>
    <col min="14856" max="14856" width="12.7109375" style="35" customWidth="1"/>
    <col min="14857" max="14857" width="16.28515625" style="35" customWidth="1"/>
    <col min="14858" max="14858" width="12.5703125" style="35" customWidth="1"/>
    <col min="14859" max="14859" width="17.5703125" style="35" customWidth="1"/>
    <col min="14860" max="14860" width="12" style="35" customWidth="1"/>
    <col min="14861" max="14861" width="8.5703125" style="35"/>
    <col min="14862" max="14862" width="12" style="35" customWidth="1"/>
    <col min="14863" max="14863" width="11.42578125" style="35" customWidth="1"/>
    <col min="14864" max="14865" width="12" style="35" customWidth="1"/>
    <col min="14866" max="15102" width="8.5703125" style="35"/>
    <col min="15103" max="15103" width="13.28515625" style="35" bestFit="1" customWidth="1"/>
    <col min="15104" max="15104" width="16.28515625" style="35" customWidth="1"/>
    <col min="15105" max="15105" width="15.28515625" style="35" customWidth="1"/>
    <col min="15106" max="15106" width="14.42578125" style="35" customWidth="1"/>
    <col min="15107" max="15107" width="14.28515625" style="35" bestFit="1" customWidth="1"/>
    <col min="15108" max="15108" width="12.7109375" style="35" customWidth="1"/>
    <col min="15109" max="15109" width="19" style="35" customWidth="1"/>
    <col min="15110" max="15110" width="13" style="35" customWidth="1"/>
    <col min="15111" max="15111" width="11.7109375" style="35" customWidth="1"/>
    <col min="15112" max="15112" width="12.7109375" style="35" customWidth="1"/>
    <col min="15113" max="15113" width="16.28515625" style="35" customWidth="1"/>
    <col min="15114" max="15114" width="12.5703125" style="35" customWidth="1"/>
    <col min="15115" max="15115" width="17.5703125" style="35" customWidth="1"/>
    <col min="15116" max="15116" width="12" style="35" customWidth="1"/>
    <col min="15117" max="15117" width="8.5703125" style="35"/>
    <col min="15118" max="15118" width="12" style="35" customWidth="1"/>
    <col min="15119" max="15119" width="11.42578125" style="35" customWidth="1"/>
    <col min="15120" max="15121" width="12" style="35" customWidth="1"/>
    <col min="15122" max="15358" width="8.5703125" style="35"/>
    <col min="15359" max="15359" width="13.28515625" style="35" bestFit="1" customWidth="1"/>
    <col min="15360" max="15360" width="16.28515625" style="35" customWidth="1"/>
    <col min="15361" max="15361" width="15.28515625" style="35" customWidth="1"/>
    <col min="15362" max="15362" width="14.42578125" style="35" customWidth="1"/>
    <col min="15363" max="15363" width="14.28515625" style="35" bestFit="1" customWidth="1"/>
    <col min="15364" max="15364" width="12.7109375" style="35" customWidth="1"/>
    <col min="15365" max="15365" width="19" style="35" customWidth="1"/>
    <col min="15366" max="15366" width="13" style="35" customWidth="1"/>
    <col min="15367" max="15367" width="11.7109375" style="35" customWidth="1"/>
    <col min="15368" max="15368" width="12.7109375" style="35" customWidth="1"/>
    <col min="15369" max="15369" width="16.28515625" style="35" customWidth="1"/>
    <col min="15370" max="15370" width="12.5703125" style="35" customWidth="1"/>
    <col min="15371" max="15371" width="17.5703125" style="35" customWidth="1"/>
    <col min="15372" max="15372" width="12" style="35" customWidth="1"/>
    <col min="15373" max="15373" width="8.5703125" style="35"/>
    <col min="15374" max="15374" width="12" style="35" customWidth="1"/>
    <col min="15375" max="15375" width="11.42578125" style="35" customWidth="1"/>
    <col min="15376" max="15377" width="12" style="35" customWidth="1"/>
    <col min="15378" max="15614" width="8.5703125" style="35"/>
    <col min="15615" max="15615" width="13.28515625" style="35" bestFit="1" customWidth="1"/>
    <col min="15616" max="15616" width="16.28515625" style="35" customWidth="1"/>
    <col min="15617" max="15617" width="15.28515625" style="35" customWidth="1"/>
    <col min="15618" max="15618" width="14.42578125" style="35" customWidth="1"/>
    <col min="15619" max="15619" width="14.28515625" style="35" bestFit="1" customWidth="1"/>
    <col min="15620" max="15620" width="12.7109375" style="35" customWidth="1"/>
    <col min="15621" max="15621" width="19" style="35" customWidth="1"/>
    <col min="15622" max="15622" width="13" style="35" customWidth="1"/>
    <col min="15623" max="15623" width="11.7109375" style="35" customWidth="1"/>
    <col min="15624" max="15624" width="12.7109375" style="35" customWidth="1"/>
    <col min="15625" max="15625" width="16.28515625" style="35" customWidth="1"/>
    <col min="15626" max="15626" width="12.5703125" style="35" customWidth="1"/>
    <col min="15627" max="15627" width="17.5703125" style="35" customWidth="1"/>
    <col min="15628" max="15628" width="12" style="35" customWidth="1"/>
    <col min="15629" max="15629" width="8.5703125" style="35"/>
    <col min="15630" max="15630" width="12" style="35" customWidth="1"/>
    <col min="15631" max="15631" width="11.42578125" style="35" customWidth="1"/>
    <col min="15632" max="15633" width="12" style="35" customWidth="1"/>
    <col min="15634" max="15870" width="8.5703125" style="35"/>
    <col min="15871" max="15871" width="13.28515625" style="35" bestFit="1" customWidth="1"/>
    <col min="15872" max="15872" width="16.28515625" style="35" customWidth="1"/>
    <col min="15873" max="15873" width="15.28515625" style="35" customWidth="1"/>
    <col min="15874" max="15874" width="14.42578125" style="35" customWidth="1"/>
    <col min="15875" max="15875" width="14.28515625" style="35" bestFit="1" customWidth="1"/>
    <col min="15876" max="15876" width="12.7109375" style="35" customWidth="1"/>
    <col min="15877" max="15877" width="19" style="35" customWidth="1"/>
    <col min="15878" max="15878" width="13" style="35" customWidth="1"/>
    <col min="15879" max="15879" width="11.7109375" style="35" customWidth="1"/>
    <col min="15880" max="15880" width="12.7109375" style="35" customWidth="1"/>
    <col min="15881" max="15881" width="16.28515625" style="35" customWidth="1"/>
    <col min="15882" max="15882" width="12.5703125" style="35" customWidth="1"/>
    <col min="15883" max="15883" width="17.5703125" style="35" customWidth="1"/>
    <col min="15884" max="15884" width="12" style="35" customWidth="1"/>
    <col min="15885" max="15885" width="8.5703125" style="35"/>
    <col min="15886" max="15886" width="12" style="35" customWidth="1"/>
    <col min="15887" max="15887" width="11.42578125" style="35" customWidth="1"/>
    <col min="15888" max="15889" width="12" style="35" customWidth="1"/>
    <col min="15890" max="16126" width="8.5703125" style="35"/>
    <col min="16127" max="16127" width="13.28515625" style="35" bestFit="1" customWidth="1"/>
    <col min="16128" max="16128" width="16.28515625" style="35" customWidth="1"/>
    <col min="16129" max="16129" width="15.28515625" style="35" customWidth="1"/>
    <col min="16130" max="16130" width="14.42578125" style="35" customWidth="1"/>
    <col min="16131" max="16131" width="14.28515625" style="35" bestFit="1" customWidth="1"/>
    <col min="16132" max="16132" width="12.7109375" style="35" customWidth="1"/>
    <col min="16133" max="16133" width="19" style="35" customWidth="1"/>
    <col min="16134" max="16134" width="13" style="35" customWidth="1"/>
    <col min="16135" max="16135" width="11.7109375" style="35" customWidth="1"/>
    <col min="16136" max="16136" width="12.7109375" style="35" customWidth="1"/>
    <col min="16137" max="16137" width="16.28515625" style="35" customWidth="1"/>
    <col min="16138" max="16138" width="12.5703125" style="35" customWidth="1"/>
    <col min="16139" max="16139" width="17.5703125" style="35" customWidth="1"/>
    <col min="16140" max="16140" width="12" style="35" customWidth="1"/>
    <col min="16141" max="16141" width="8.5703125" style="35"/>
    <col min="16142" max="16142" width="12" style="35" customWidth="1"/>
    <col min="16143" max="16143" width="11.42578125" style="35" customWidth="1"/>
    <col min="16144" max="16145" width="12" style="35" customWidth="1"/>
    <col min="16146" max="16384" width="8.5703125" style="35"/>
  </cols>
  <sheetData>
    <row r="1" spans="1:14" ht="14.25" customHeight="1" x14ac:dyDescent="0.3">
      <c r="A1" s="551" t="s">
        <v>0</v>
      </c>
      <c r="B1" s="552"/>
      <c r="C1" s="552"/>
      <c r="D1" s="37"/>
      <c r="E1" s="38"/>
      <c r="F1" s="39"/>
      <c r="H1" s="502" t="s">
        <v>1</v>
      </c>
      <c r="I1" s="503"/>
      <c r="J1" s="503"/>
      <c r="K1" s="504"/>
    </row>
    <row r="2" spans="1:14" ht="12.75" customHeight="1" x14ac:dyDescent="0.3">
      <c r="A2" s="556" t="s">
        <v>2</v>
      </c>
      <c r="B2" s="557"/>
      <c r="C2" s="557"/>
      <c r="D2" s="41"/>
      <c r="E2" s="36"/>
      <c r="F2" s="42"/>
      <c r="H2" s="507"/>
      <c r="I2" s="508"/>
      <c r="J2" s="508"/>
      <c r="K2" s="509"/>
    </row>
    <row r="3" spans="1:14" ht="19.5" customHeight="1" thickBot="1" x14ac:dyDescent="0.35">
      <c r="A3" s="558" t="s">
        <v>3</v>
      </c>
      <c r="B3" s="559" t="s">
        <v>4</v>
      </c>
      <c r="C3" s="559" t="s">
        <v>4</v>
      </c>
      <c r="D3" s="44"/>
      <c r="E3" s="45"/>
      <c r="F3" s="46"/>
      <c r="H3" s="510"/>
      <c r="I3" s="511"/>
      <c r="J3" s="511"/>
      <c r="K3" s="512"/>
    </row>
    <row r="4" spans="1:14" ht="16.5" customHeight="1" x14ac:dyDescent="0.3">
      <c r="A4" s="47"/>
      <c r="B4" s="47"/>
      <c r="C4" s="47"/>
      <c r="D4" s="47"/>
      <c r="E4" s="47"/>
      <c r="F4" s="47"/>
      <c r="G4" s="47"/>
      <c r="H4" s="47"/>
      <c r="I4" s="47"/>
      <c r="J4" s="47"/>
      <c r="K4" s="49"/>
    </row>
    <row r="5" spans="1:14" ht="19.5" customHeight="1" x14ac:dyDescent="0.3">
      <c r="A5" s="575" t="s">
        <v>204</v>
      </c>
      <c r="B5" s="576"/>
      <c r="C5" s="576"/>
      <c r="D5" s="576"/>
      <c r="E5" s="576"/>
      <c r="F5" s="576"/>
      <c r="G5" s="576"/>
      <c r="H5" s="576"/>
      <c r="I5" s="576"/>
      <c r="J5" s="576"/>
      <c r="K5" s="576"/>
    </row>
    <row r="6" spans="1:14" ht="66" customHeight="1" x14ac:dyDescent="0.3">
      <c r="A6" s="515" t="s">
        <v>5</v>
      </c>
      <c r="B6" s="50" t="s">
        <v>6</v>
      </c>
      <c r="C6" s="50" t="s">
        <v>195</v>
      </c>
      <c r="D6" s="405" t="s">
        <v>159</v>
      </c>
      <c r="E6" s="55"/>
      <c r="F6" s="50"/>
      <c r="G6" s="50" t="s">
        <v>25</v>
      </c>
      <c r="H6" s="50" t="s">
        <v>79</v>
      </c>
      <c r="I6" s="85" t="s">
        <v>26</v>
      </c>
      <c r="J6" s="87" t="s">
        <v>37</v>
      </c>
      <c r="K6" s="87" t="s">
        <v>38</v>
      </c>
    </row>
    <row r="7" spans="1:14" ht="18" customHeight="1" x14ac:dyDescent="0.3">
      <c r="A7" s="515"/>
      <c r="B7" s="52" t="s">
        <v>76</v>
      </c>
      <c r="C7" s="53">
        <v>63807.87</v>
      </c>
      <c r="D7" s="345">
        <f>49.08*13</f>
        <v>638.04</v>
      </c>
      <c r="E7" s="55"/>
      <c r="F7" s="346"/>
      <c r="G7" s="56">
        <f>+C7+D7</f>
        <v>64445.91</v>
      </c>
      <c r="H7" s="57">
        <f>G7*38.38%</f>
        <v>24734.340258000004</v>
      </c>
      <c r="I7" s="58">
        <f>+ROUND(+G7+H7,2)</f>
        <v>89180.25</v>
      </c>
      <c r="J7" s="88"/>
      <c r="K7" s="98">
        <f>+ROUND(I7*J7,2)</f>
        <v>0</v>
      </c>
    </row>
    <row r="8" spans="1:14" ht="18" customHeight="1" x14ac:dyDescent="0.3">
      <c r="A8" s="515"/>
      <c r="B8" s="52" t="s">
        <v>8</v>
      </c>
      <c r="C8" s="53">
        <v>50005.77</v>
      </c>
      <c r="D8" s="406">
        <f>38.47*13</f>
        <v>500.11</v>
      </c>
      <c r="E8" s="55"/>
      <c r="F8" s="346"/>
      <c r="G8" s="56">
        <f>+C8+D8</f>
        <v>50505.88</v>
      </c>
      <c r="H8" s="57">
        <f>G8*38.38%</f>
        <v>19384.156744</v>
      </c>
      <c r="I8" s="58">
        <f>+ROUND(+G8+H8,2)</f>
        <v>69890.039999999994</v>
      </c>
      <c r="J8" s="88"/>
      <c r="K8" s="98">
        <f>+ROUND(I8*J8,2)</f>
        <v>0</v>
      </c>
      <c r="L8" s="90"/>
      <c r="N8" s="43"/>
    </row>
    <row r="9" spans="1:14" ht="14.25" customHeight="1" x14ac:dyDescent="0.3">
      <c r="A9" s="62"/>
      <c r="B9" s="63"/>
      <c r="C9" s="99"/>
      <c r="D9" s="99"/>
      <c r="E9" s="99"/>
      <c r="F9" s="99"/>
      <c r="G9" s="99"/>
      <c r="H9" s="99"/>
      <c r="I9" s="99"/>
      <c r="J9" s="100"/>
      <c r="K9" s="99"/>
      <c r="L9" s="90"/>
      <c r="M9" s="43"/>
      <c r="N9" s="43"/>
    </row>
    <row r="10" spans="1:14" ht="74.25" customHeight="1" x14ac:dyDescent="0.3">
      <c r="A10" s="414"/>
      <c r="C10" s="50" t="s">
        <v>273</v>
      </c>
      <c r="D10" s="50" t="s">
        <v>159</v>
      </c>
      <c r="E10" s="55"/>
      <c r="F10" s="50"/>
      <c r="G10" s="50" t="s">
        <v>32</v>
      </c>
      <c r="H10" s="50" t="s">
        <v>75</v>
      </c>
      <c r="I10" s="343" t="s">
        <v>26</v>
      </c>
      <c r="J10" s="87" t="s">
        <v>37</v>
      </c>
      <c r="K10" s="87" t="s">
        <v>38</v>
      </c>
      <c r="L10" s="90"/>
      <c r="M10" s="43"/>
      <c r="N10" s="43"/>
    </row>
    <row r="11" spans="1:14" ht="27" customHeight="1" x14ac:dyDescent="0.3">
      <c r="A11" s="523" t="s">
        <v>260</v>
      </c>
      <c r="B11" s="408" t="s">
        <v>261</v>
      </c>
      <c r="C11" s="53">
        <f>48365.53/12*13</f>
        <v>52395.99083333333</v>
      </c>
      <c r="D11" s="223">
        <f>40.3*13</f>
        <v>523.9</v>
      </c>
      <c r="E11" s="55"/>
      <c r="F11" s="66"/>
      <c r="G11" s="344">
        <f t="shared" ref="G11:G16" si="0">+F11+C11+D11+E11</f>
        <v>52919.890833333331</v>
      </c>
      <c r="H11" s="57">
        <f>G11*38.38%</f>
        <v>20310.654101833334</v>
      </c>
      <c r="I11" s="347">
        <f t="shared" ref="I11:I16" si="1">+ROUND(+G11+H11,2)</f>
        <v>73230.539999999994</v>
      </c>
      <c r="J11" s="88"/>
      <c r="K11" s="98">
        <f>+ROUND(I11*J11,2)</f>
        <v>0</v>
      </c>
      <c r="L11" s="90"/>
      <c r="M11" s="43"/>
      <c r="N11" s="43"/>
    </row>
    <row r="12" spans="1:14" ht="27" customHeight="1" x14ac:dyDescent="0.3">
      <c r="A12" s="524"/>
      <c r="B12" s="408" t="s">
        <v>262</v>
      </c>
      <c r="C12" s="53">
        <f>38588.32/12*13</f>
        <v>41804.013333333329</v>
      </c>
      <c r="D12" s="223">
        <f>32.16*13</f>
        <v>418.07999999999993</v>
      </c>
      <c r="E12" s="55"/>
      <c r="F12" s="66"/>
      <c r="G12" s="344">
        <f t="shared" si="0"/>
        <v>42222.093333333331</v>
      </c>
      <c r="H12" s="57">
        <f t="shared" ref="H12:H16" si="2">G12*38.38%</f>
        <v>16204.839421333334</v>
      </c>
      <c r="I12" s="347">
        <f t="shared" si="1"/>
        <v>58426.93</v>
      </c>
      <c r="J12" s="88"/>
      <c r="K12" s="98">
        <f t="shared" ref="K12:K16" si="3">+ROUND(I12*J12,2)</f>
        <v>0</v>
      </c>
      <c r="L12" s="90"/>
      <c r="M12" s="43"/>
      <c r="N12" s="43"/>
    </row>
    <row r="13" spans="1:14" ht="27" customHeight="1" x14ac:dyDescent="0.3">
      <c r="A13" s="524"/>
      <c r="B13" s="408" t="s">
        <v>263</v>
      </c>
      <c r="C13" s="53">
        <f>36217.8/12*13</f>
        <v>39235.950000000004</v>
      </c>
      <c r="D13" s="223">
        <f>30.18*13</f>
        <v>392.34</v>
      </c>
      <c r="E13" s="55"/>
      <c r="F13" s="66"/>
      <c r="G13" s="344">
        <f t="shared" si="0"/>
        <v>39628.29</v>
      </c>
      <c r="H13" s="57">
        <f t="shared" si="2"/>
        <v>15209.337702000001</v>
      </c>
      <c r="I13" s="347">
        <f t="shared" si="1"/>
        <v>54837.63</v>
      </c>
      <c r="J13" s="88"/>
      <c r="K13" s="98">
        <f t="shared" si="3"/>
        <v>0</v>
      </c>
      <c r="L13" s="90"/>
      <c r="M13" s="43"/>
      <c r="N13" s="43"/>
    </row>
    <row r="14" spans="1:14" ht="27" customHeight="1" x14ac:dyDescent="0.3">
      <c r="A14" s="524"/>
      <c r="B14" s="408" t="s">
        <v>264</v>
      </c>
      <c r="C14" s="53">
        <f>27626.32/12*13</f>
        <v>29928.513333333332</v>
      </c>
      <c r="D14" s="223">
        <f>23.02*13</f>
        <v>299.26</v>
      </c>
      <c r="E14" s="55"/>
      <c r="F14" s="66"/>
      <c r="G14" s="344">
        <f t="shared" si="0"/>
        <v>30227.773333333331</v>
      </c>
      <c r="H14" s="57">
        <f t="shared" si="2"/>
        <v>11601.419405333334</v>
      </c>
      <c r="I14" s="347">
        <f t="shared" si="1"/>
        <v>41829.19</v>
      </c>
      <c r="J14" s="88"/>
      <c r="K14" s="98">
        <f t="shared" si="3"/>
        <v>0</v>
      </c>
      <c r="L14" s="90"/>
      <c r="M14" s="43"/>
      <c r="N14" s="43"/>
    </row>
    <row r="15" spans="1:14" ht="27" customHeight="1" x14ac:dyDescent="0.3">
      <c r="A15" s="524"/>
      <c r="B15" s="408" t="s">
        <v>265</v>
      </c>
      <c r="C15" s="53">
        <f>48525.22/12*13</f>
        <v>52568.988333333335</v>
      </c>
      <c r="D15" s="223">
        <f>40.44*13</f>
        <v>525.72</v>
      </c>
      <c r="E15" s="55"/>
      <c r="F15" s="66"/>
      <c r="G15" s="344">
        <f t="shared" si="0"/>
        <v>53094.708333333336</v>
      </c>
      <c r="H15" s="57">
        <f t="shared" si="2"/>
        <v>20377.749058333335</v>
      </c>
      <c r="I15" s="347">
        <f t="shared" si="1"/>
        <v>73472.460000000006</v>
      </c>
      <c r="J15" s="88"/>
      <c r="K15" s="98">
        <f t="shared" si="3"/>
        <v>0</v>
      </c>
      <c r="L15" s="90"/>
      <c r="M15" s="43"/>
      <c r="N15" s="43"/>
    </row>
    <row r="16" spans="1:14" ht="27" customHeight="1" x14ac:dyDescent="0.3">
      <c r="A16" s="524"/>
      <c r="B16" s="408" t="s">
        <v>266</v>
      </c>
      <c r="C16" s="53">
        <f>42105.94/12*13</f>
        <v>45614.768333333333</v>
      </c>
      <c r="D16" s="223">
        <f>35.09*13</f>
        <v>456.17000000000007</v>
      </c>
      <c r="E16" s="55"/>
      <c r="F16" s="66"/>
      <c r="G16" s="344">
        <f t="shared" si="0"/>
        <v>46070.938333333332</v>
      </c>
      <c r="H16" s="57">
        <f t="shared" si="2"/>
        <v>17682.026132333332</v>
      </c>
      <c r="I16" s="347">
        <f t="shared" si="1"/>
        <v>63752.959999999999</v>
      </c>
      <c r="J16" s="88"/>
      <c r="K16" s="98">
        <f t="shared" si="3"/>
        <v>0</v>
      </c>
      <c r="L16" s="90"/>
      <c r="M16" s="43"/>
      <c r="N16" s="43"/>
    </row>
    <row r="17" spans="1:14" ht="14.25" customHeight="1" x14ac:dyDescent="0.3">
      <c r="A17" s="62"/>
      <c r="B17" s="63"/>
      <c r="C17" s="99"/>
      <c r="D17" s="99"/>
      <c r="E17" s="99"/>
      <c r="F17" s="99"/>
      <c r="G17" s="99"/>
      <c r="H17" s="99"/>
      <c r="I17" s="99"/>
      <c r="J17" s="100"/>
      <c r="K17" s="99"/>
      <c r="L17" s="90"/>
      <c r="M17" s="43"/>
      <c r="N17" s="43"/>
    </row>
    <row r="18" spans="1:14" ht="81" customHeight="1" x14ac:dyDescent="0.3">
      <c r="A18" s="515" t="s">
        <v>9</v>
      </c>
      <c r="B18" s="65"/>
      <c r="C18" s="50" t="s">
        <v>133</v>
      </c>
      <c r="D18" s="50" t="s">
        <v>159</v>
      </c>
      <c r="E18" s="50" t="s">
        <v>27</v>
      </c>
      <c r="F18" s="50" t="s">
        <v>28</v>
      </c>
      <c r="G18" s="50" t="s">
        <v>10</v>
      </c>
      <c r="H18" s="50" t="s">
        <v>29</v>
      </c>
      <c r="I18" s="343" t="s">
        <v>26</v>
      </c>
      <c r="J18" s="87" t="s">
        <v>37</v>
      </c>
      <c r="K18" s="87" t="s">
        <v>38</v>
      </c>
      <c r="N18" s="43"/>
    </row>
    <row r="19" spans="1:14" ht="15.75" customHeight="1" x14ac:dyDescent="0.3">
      <c r="A19" s="515"/>
      <c r="B19" s="223" t="s">
        <v>165</v>
      </c>
      <c r="C19" s="348">
        <f>34634.49/12*13</f>
        <v>37520.697500000002</v>
      </c>
      <c r="D19" s="348">
        <f>28.86*13</f>
        <v>375.18</v>
      </c>
      <c r="E19" s="348"/>
      <c r="F19" s="348"/>
      <c r="G19" s="348">
        <f>+C19+D19+E19+F19</f>
        <v>37895.877500000002</v>
      </c>
      <c r="H19" s="348">
        <f>+(C19+D19+E19)*38.38%+(F19*32.7%)</f>
        <v>14544.437784500002</v>
      </c>
      <c r="I19" s="347" t="str">
        <f>+IF(E19&lt;&gt;0,+ROUND(+G19+H19,2),"0")</f>
        <v>0</v>
      </c>
      <c r="J19" s="86"/>
      <c r="K19" s="98">
        <f>+ROUND(I19*J19,2)</f>
        <v>0</v>
      </c>
    </row>
    <row r="20" spans="1:14" x14ac:dyDescent="0.3">
      <c r="A20" s="515"/>
      <c r="B20" s="63"/>
      <c r="C20" s="64"/>
      <c r="D20" s="64"/>
      <c r="E20" s="64"/>
      <c r="F20" s="64"/>
      <c r="G20" s="64"/>
      <c r="H20" s="64"/>
      <c r="I20" s="99"/>
      <c r="J20" s="100"/>
      <c r="K20" s="99"/>
    </row>
    <row r="21" spans="1:14" ht="93.75" x14ac:dyDescent="0.3">
      <c r="A21" s="515"/>
      <c r="B21" s="65"/>
      <c r="C21" s="50" t="s">
        <v>133</v>
      </c>
      <c r="D21" s="50" t="s">
        <v>159</v>
      </c>
      <c r="E21" s="50" t="s">
        <v>279</v>
      </c>
      <c r="F21" s="50"/>
      <c r="G21" s="50" t="s">
        <v>32</v>
      </c>
      <c r="H21" s="50" t="s">
        <v>169</v>
      </c>
      <c r="I21" s="343" t="s">
        <v>26</v>
      </c>
      <c r="J21" s="87" t="s">
        <v>37</v>
      </c>
      <c r="K21" s="87" t="s">
        <v>38</v>
      </c>
    </row>
    <row r="22" spans="1:14" x14ac:dyDescent="0.3">
      <c r="A22" s="515"/>
      <c r="B22" s="223" t="s">
        <v>11</v>
      </c>
      <c r="C22" s="53">
        <f>ROUND(25363.13/12*13,2)</f>
        <v>27476.720000000001</v>
      </c>
      <c r="D22" s="344">
        <f>21.14*13</f>
        <v>274.82</v>
      </c>
      <c r="E22" s="344"/>
      <c r="F22" s="66"/>
      <c r="G22" s="344">
        <f>+F22+D22+C22+E22</f>
        <v>27751.54</v>
      </c>
      <c r="H22" s="57">
        <f>G22*38.38%</f>
        <v>10651.041052</v>
      </c>
      <c r="I22" s="347">
        <f>+ROUND(+G22+H22,2)</f>
        <v>38402.58</v>
      </c>
      <c r="J22" s="88">
        <v>1</v>
      </c>
      <c r="K22" s="98">
        <f>+ROUND(I22*J22,2)</f>
        <v>38402.58</v>
      </c>
    </row>
    <row r="23" spans="1:14" x14ac:dyDescent="0.3">
      <c r="A23" s="515"/>
      <c r="B23" s="223" t="s">
        <v>12</v>
      </c>
      <c r="C23" s="53">
        <f>+ROUND(20884.37/12*13,2)</f>
        <v>22624.73</v>
      </c>
      <c r="D23" s="344">
        <f>17.4*13</f>
        <v>226.2</v>
      </c>
      <c r="E23" s="344"/>
      <c r="F23" s="66"/>
      <c r="G23" s="344">
        <f>+F23+D23+C23+E23</f>
        <v>22850.93</v>
      </c>
      <c r="H23" s="57">
        <f>G23*38.38%</f>
        <v>8770.1869340000012</v>
      </c>
      <c r="I23" s="347">
        <f>+ROUND(+G23+H23,2)</f>
        <v>31621.119999999999</v>
      </c>
      <c r="J23" s="88"/>
      <c r="K23" s="98">
        <f>+ROUND(I23*J23,2)</f>
        <v>0</v>
      </c>
    </row>
    <row r="24" spans="1:14" ht="21.75" customHeight="1" x14ac:dyDescent="0.3">
      <c r="A24" s="515"/>
      <c r="B24" s="223" t="s">
        <v>13</v>
      </c>
      <c r="C24" s="53">
        <f>+ROUND(19847.64/12*13,2)</f>
        <v>21501.61</v>
      </c>
      <c r="D24" s="344">
        <f>16.54*13</f>
        <v>215.01999999999998</v>
      </c>
      <c r="E24" s="344"/>
      <c r="F24" s="66"/>
      <c r="G24" s="344">
        <f>+F24+D24+C24+E24</f>
        <v>21716.63</v>
      </c>
      <c r="H24" s="57">
        <f>G24*38.38%</f>
        <v>8334.8425940000016</v>
      </c>
      <c r="I24" s="347">
        <f>+ROUND(+G24+H24,2)</f>
        <v>30051.47</v>
      </c>
      <c r="J24" s="88"/>
      <c r="K24" s="98">
        <f>+ROUND(I24*J24,2)</f>
        <v>0</v>
      </c>
    </row>
    <row r="25" spans="1:14" ht="18.75" customHeight="1" x14ac:dyDescent="0.35">
      <c r="B25" s="36"/>
      <c r="C25" s="105"/>
      <c r="D25" s="106"/>
      <c r="E25" s="106"/>
      <c r="F25" s="105"/>
      <c r="G25" s="107" t="s">
        <v>15</v>
      </c>
      <c r="H25" s="108" t="s">
        <v>172</v>
      </c>
      <c r="I25" s="109"/>
      <c r="J25" s="110">
        <f>+J7</f>
        <v>0</v>
      </c>
      <c r="K25" s="111">
        <f>+K7</f>
        <v>0</v>
      </c>
    </row>
    <row r="26" spans="1:14" ht="45" customHeight="1" x14ac:dyDescent="0.35">
      <c r="B26" s="91"/>
      <c r="C26" s="91"/>
      <c r="D26" s="36"/>
      <c r="E26" s="36"/>
      <c r="F26" s="91"/>
      <c r="G26" s="107" t="s">
        <v>15</v>
      </c>
      <c r="H26" s="583" t="s">
        <v>267</v>
      </c>
      <c r="I26" s="584"/>
      <c r="J26" s="113">
        <f>+SUM(J8:J24)</f>
        <v>1</v>
      </c>
      <c r="K26" s="98">
        <f>+SUM(K8:K24)</f>
        <v>38402.58</v>
      </c>
    </row>
    <row r="27" spans="1:14" ht="18.75" customHeight="1" x14ac:dyDescent="0.3">
      <c r="B27" s="91"/>
      <c r="C27" s="91"/>
      <c r="D27" s="91"/>
      <c r="E27" s="91"/>
      <c r="F27" s="91"/>
      <c r="G27" s="91"/>
      <c r="H27" s="27" t="s">
        <v>18</v>
      </c>
      <c r="I27" s="27"/>
      <c r="J27" s="92">
        <f>+SUM(J7:J24)</f>
        <v>1</v>
      </c>
      <c r="K27" s="89">
        <f>+SUM(K7:K24)</f>
        <v>38402.58</v>
      </c>
    </row>
    <row r="28" spans="1:14" ht="18.75" customHeight="1" x14ac:dyDescent="0.3"/>
    <row r="29" spans="1:14" ht="92.65" customHeight="1" x14ac:dyDescent="0.3">
      <c r="H29" s="534" t="s">
        <v>166</v>
      </c>
      <c r="I29" s="534"/>
      <c r="J29" s="534"/>
      <c r="K29" s="360" t="s">
        <v>171</v>
      </c>
    </row>
    <row r="30" spans="1:14" ht="18.75" customHeight="1" x14ac:dyDescent="0.3">
      <c r="H30" s="580" t="s">
        <v>167</v>
      </c>
      <c r="I30" s="581"/>
      <c r="J30" s="582"/>
      <c r="K30" s="112"/>
    </row>
    <row r="31" spans="1:14" ht="18.75" customHeight="1" x14ac:dyDescent="0.3">
      <c r="H31" s="533" t="s">
        <v>268</v>
      </c>
      <c r="I31" s="533"/>
      <c r="J31" s="533"/>
      <c r="K31" s="55"/>
    </row>
    <row r="32" spans="1:14" ht="18.75" customHeight="1" x14ac:dyDescent="0.3">
      <c r="I32" s="542"/>
      <c r="J32" s="542"/>
    </row>
    <row r="33" spans="1:11" ht="18.75" customHeight="1" x14ac:dyDescent="0.3">
      <c r="H33" s="547" t="s">
        <v>243</v>
      </c>
      <c r="I33" s="547"/>
      <c r="J33" s="547"/>
      <c r="K33" s="362" t="s">
        <v>168</v>
      </c>
    </row>
    <row r="34" spans="1:11" ht="36.4" customHeight="1" x14ac:dyDescent="0.3">
      <c r="H34" s="533" t="s">
        <v>205</v>
      </c>
      <c r="I34" s="533"/>
      <c r="J34" s="533"/>
      <c r="K34" s="361">
        <f>+K25-K30</f>
        <v>0</v>
      </c>
    </row>
    <row r="35" spans="1:11" ht="45" customHeight="1" x14ac:dyDescent="0.3">
      <c r="H35" s="533" t="s">
        <v>272</v>
      </c>
      <c r="I35" s="533"/>
      <c r="J35" s="533"/>
      <c r="K35" s="120">
        <f>+K26-K31</f>
        <v>38402.58</v>
      </c>
    </row>
    <row r="36" spans="1:11" ht="18.75" customHeight="1" x14ac:dyDescent="0.3">
      <c r="I36" s="70"/>
      <c r="J36" s="70"/>
      <c r="K36" s="70"/>
    </row>
    <row r="37" spans="1:11" ht="18.75" customHeight="1" thickBot="1" x14ac:dyDescent="0.35">
      <c r="I37" s="70"/>
      <c r="J37" s="70"/>
      <c r="K37" s="70"/>
    </row>
    <row r="38" spans="1:11" x14ac:dyDescent="0.3">
      <c r="A38" s="548" t="s">
        <v>48</v>
      </c>
      <c r="B38" s="549"/>
      <c r="C38" s="549"/>
      <c r="D38" s="549"/>
      <c r="E38" s="549"/>
      <c r="F38" s="549"/>
      <c r="G38" s="549"/>
      <c r="H38" s="549"/>
      <c r="I38" s="549"/>
      <c r="J38" s="549"/>
      <c r="K38" s="550"/>
    </row>
    <row r="39" spans="1:11" ht="62.1" customHeight="1" x14ac:dyDescent="0.3">
      <c r="A39" s="529" t="s">
        <v>80</v>
      </c>
      <c r="B39" s="529"/>
      <c r="C39" s="529"/>
      <c r="D39" s="529"/>
      <c r="E39" s="529"/>
      <c r="F39" s="529"/>
      <c r="G39" s="529"/>
      <c r="H39" s="529"/>
      <c r="I39" s="529"/>
      <c r="J39" s="529"/>
      <c r="K39" s="529"/>
    </row>
    <row r="40" spans="1:11" ht="51.75" customHeight="1" thickBot="1" x14ac:dyDescent="0.35">
      <c r="A40" s="577" t="s">
        <v>83</v>
      </c>
      <c r="B40" s="578"/>
      <c r="C40" s="578"/>
      <c r="D40" s="578"/>
      <c r="E40" s="578"/>
      <c r="F40" s="578"/>
      <c r="G40" s="578"/>
      <c r="H40" s="578"/>
      <c r="I40" s="578"/>
      <c r="J40" s="578"/>
      <c r="K40" s="579"/>
    </row>
  </sheetData>
  <sheetProtection selectLockedCells="1" selectUnlockedCells="1"/>
  <mergeCells count="20">
    <mergeCell ref="A6:A8"/>
    <mergeCell ref="A38:K38"/>
    <mergeCell ref="A39:K39"/>
    <mergeCell ref="A40:K40"/>
    <mergeCell ref="A18:A24"/>
    <mergeCell ref="H29:J29"/>
    <mergeCell ref="H30:J30"/>
    <mergeCell ref="H31:J31"/>
    <mergeCell ref="I32:J32"/>
    <mergeCell ref="H33:J33"/>
    <mergeCell ref="H34:J34"/>
    <mergeCell ref="H35:J35"/>
    <mergeCell ref="A11:A16"/>
    <mergeCell ref="H26:I26"/>
    <mergeCell ref="A1:C1"/>
    <mergeCell ref="A2:C2"/>
    <mergeCell ref="A3:C3"/>
    <mergeCell ref="A5:K5"/>
    <mergeCell ref="H1:K1"/>
    <mergeCell ref="H2:K3"/>
  </mergeCells>
  <pageMargins left="0.45" right="0.47013888888888888" top="0.62013888888888891" bottom="0.47013888888888888" header="0.51180555555555551" footer="0.51180555555555551"/>
  <pageSetup paperSize="9" scale="43"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7BB3-9079-474A-9902-E936509B599E}">
  <sheetPr>
    <tabColor theme="7"/>
    <pageSetUpPr fitToPage="1"/>
  </sheetPr>
  <dimension ref="A1:N24"/>
  <sheetViews>
    <sheetView showGridLines="0" zoomScale="60" zoomScaleNormal="60" workbookViewId="0">
      <selection activeCell="H1" sqref="H1:K3"/>
    </sheetView>
  </sheetViews>
  <sheetFormatPr defaultColWidth="8.5703125" defaultRowHeight="18.75" x14ac:dyDescent="0.3"/>
  <cols>
    <col min="1" max="1" width="8.5703125" style="35" customWidth="1"/>
    <col min="2" max="2" width="13.28515625" style="35" bestFit="1" customWidth="1"/>
    <col min="3" max="3" width="16.28515625" style="35" customWidth="1"/>
    <col min="4" max="4" width="22" style="35" customWidth="1"/>
    <col min="5" max="5" width="14.42578125" style="35" customWidth="1"/>
    <col min="6" max="6" width="14.28515625" style="35" bestFit="1" customWidth="1"/>
    <col min="7" max="7" width="12.7109375" style="35" customWidth="1"/>
    <col min="8" max="8" width="19" style="35" customWidth="1"/>
    <col min="9" max="9" width="18.5703125" style="35" customWidth="1"/>
    <col min="10" max="10" width="16.28515625" style="35" customWidth="1"/>
    <col min="11" max="11" width="17.7109375" style="35" customWidth="1"/>
    <col min="12" max="12" width="12" style="35" customWidth="1"/>
    <col min="13" max="13" width="8.5703125" style="35"/>
    <col min="14" max="14" width="12" style="35" customWidth="1"/>
    <col min="15" max="15" width="11.42578125" style="35" customWidth="1"/>
    <col min="16" max="17" width="12" style="35" customWidth="1"/>
    <col min="18" max="254" width="8.5703125" style="35"/>
    <col min="255" max="255" width="13.28515625" style="35" bestFit="1" customWidth="1"/>
    <col min="256" max="256" width="16.28515625" style="35" customWidth="1"/>
    <col min="257" max="257" width="15.28515625" style="35" customWidth="1"/>
    <col min="258" max="258" width="14.42578125" style="35" customWidth="1"/>
    <col min="259" max="259" width="14.28515625" style="35" bestFit="1" customWidth="1"/>
    <col min="260" max="260" width="12.7109375" style="35" customWidth="1"/>
    <col min="261" max="261" width="19" style="35" customWidth="1"/>
    <col min="262" max="262" width="13" style="35" customWidth="1"/>
    <col min="263" max="263" width="11.7109375" style="35" customWidth="1"/>
    <col min="264" max="264" width="12.7109375" style="35" customWidth="1"/>
    <col min="265" max="265" width="16.28515625" style="35" customWidth="1"/>
    <col min="266" max="266" width="12.5703125" style="35" customWidth="1"/>
    <col min="267" max="267" width="17.5703125" style="35" customWidth="1"/>
    <col min="268" max="268" width="12" style="35" customWidth="1"/>
    <col min="269" max="269" width="8.5703125" style="35"/>
    <col min="270" max="270" width="12" style="35" customWidth="1"/>
    <col min="271" max="271" width="11.42578125" style="35" customWidth="1"/>
    <col min="272" max="273" width="12" style="35" customWidth="1"/>
    <col min="274" max="510" width="8.5703125" style="35"/>
    <col min="511" max="511" width="13.28515625" style="35" bestFit="1" customWidth="1"/>
    <col min="512" max="512" width="16.28515625" style="35" customWidth="1"/>
    <col min="513" max="513" width="15.28515625" style="35" customWidth="1"/>
    <col min="514" max="514" width="14.42578125" style="35" customWidth="1"/>
    <col min="515" max="515" width="14.28515625" style="35" bestFit="1" customWidth="1"/>
    <col min="516" max="516" width="12.7109375" style="35" customWidth="1"/>
    <col min="517" max="517" width="19" style="35" customWidth="1"/>
    <col min="518" max="518" width="13" style="35" customWidth="1"/>
    <col min="519" max="519" width="11.7109375" style="35" customWidth="1"/>
    <col min="520" max="520" width="12.7109375" style="35" customWidth="1"/>
    <col min="521" max="521" width="16.28515625" style="35" customWidth="1"/>
    <col min="522" max="522" width="12.5703125" style="35" customWidth="1"/>
    <col min="523" max="523" width="17.5703125" style="35" customWidth="1"/>
    <col min="524" max="524" width="12" style="35" customWidth="1"/>
    <col min="525" max="525" width="8.5703125" style="35"/>
    <col min="526" max="526" width="12" style="35" customWidth="1"/>
    <col min="527" max="527" width="11.42578125" style="35" customWidth="1"/>
    <col min="528" max="529" width="12" style="35" customWidth="1"/>
    <col min="530" max="766" width="8.5703125" style="35"/>
    <col min="767" max="767" width="13.28515625" style="35" bestFit="1" customWidth="1"/>
    <col min="768" max="768" width="16.28515625" style="35" customWidth="1"/>
    <col min="769" max="769" width="15.28515625" style="35" customWidth="1"/>
    <col min="770" max="770" width="14.42578125" style="35" customWidth="1"/>
    <col min="771" max="771" width="14.28515625" style="35" bestFit="1" customWidth="1"/>
    <col min="772" max="772" width="12.7109375" style="35" customWidth="1"/>
    <col min="773" max="773" width="19" style="35" customWidth="1"/>
    <col min="774" max="774" width="13" style="35" customWidth="1"/>
    <col min="775" max="775" width="11.7109375" style="35" customWidth="1"/>
    <col min="776" max="776" width="12.7109375" style="35" customWidth="1"/>
    <col min="777" max="777" width="16.28515625" style="35" customWidth="1"/>
    <col min="778" max="778" width="12.5703125" style="35" customWidth="1"/>
    <col min="779" max="779" width="17.5703125" style="35" customWidth="1"/>
    <col min="780" max="780" width="12" style="35" customWidth="1"/>
    <col min="781" max="781" width="8.5703125" style="35"/>
    <col min="782" max="782" width="12" style="35" customWidth="1"/>
    <col min="783" max="783" width="11.42578125" style="35" customWidth="1"/>
    <col min="784" max="785" width="12" style="35" customWidth="1"/>
    <col min="786" max="1022" width="8.5703125" style="35"/>
    <col min="1023" max="1023" width="13.28515625" style="35" bestFit="1" customWidth="1"/>
    <col min="1024" max="1024" width="16.28515625" style="35" customWidth="1"/>
    <col min="1025" max="1025" width="15.28515625" style="35" customWidth="1"/>
    <col min="1026" max="1026" width="14.42578125" style="35" customWidth="1"/>
    <col min="1027" max="1027" width="14.28515625" style="35" bestFit="1" customWidth="1"/>
    <col min="1028" max="1028" width="12.7109375" style="35" customWidth="1"/>
    <col min="1029" max="1029" width="19" style="35" customWidth="1"/>
    <col min="1030" max="1030" width="13" style="35" customWidth="1"/>
    <col min="1031" max="1031" width="11.7109375" style="35" customWidth="1"/>
    <col min="1032" max="1032" width="12.7109375" style="35" customWidth="1"/>
    <col min="1033" max="1033" width="16.28515625" style="35" customWidth="1"/>
    <col min="1034" max="1034" width="12.5703125" style="35" customWidth="1"/>
    <col min="1035" max="1035" width="17.5703125" style="35" customWidth="1"/>
    <col min="1036" max="1036" width="12" style="35" customWidth="1"/>
    <col min="1037" max="1037" width="8.5703125" style="35"/>
    <col min="1038" max="1038" width="12" style="35" customWidth="1"/>
    <col min="1039" max="1039" width="11.42578125" style="35" customWidth="1"/>
    <col min="1040" max="1041" width="12" style="35" customWidth="1"/>
    <col min="1042" max="1278" width="8.5703125" style="35"/>
    <col min="1279" max="1279" width="13.28515625" style="35" bestFit="1" customWidth="1"/>
    <col min="1280" max="1280" width="16.28515625" style="35" customWidth="1"/>
    <col min="1281" max="1281" width="15.28515625" style="35" customWidth="1"/>
    <col min="1282" max="1282" width="14.42578125" style="35" customWidth="1"/>
    <col min="1283" max="1283" width="14.28515625" style="35" bestFit="1" customWidth="1"/>
    <col min="1284" max="1284" width="12.7109375" style="35" customWidth="1"/>
    <col min="1285" max="1285" width="19" style="35" customWidth="1"/>
    <col min="1286" max="1286" width="13" style="35" customWidth="1"/>
    <col min="1287" max="1287" width="11.7109375" style="35" customWidth="1"/>
    <col min="1288" max="1288" width="12.7109375" style="35" customWidth="1"/>
    <col min="1289" max="1289" width="16.28515625" style="35" customWidth="1"/>
    <col min="1290" max="1290" width="12.5703125" style="35" customWidth="1"/>
    <col min="1291" max="1291" width="17.5703125" style="35" customWidth="1"/>
    <col min="1292" max="1292" width="12" style="35" customWidth="1"/>
    <col min="1293" max="1293" width="8.5703125" style="35"/>
    <col min="1294" max="1294" width="12" style="35" customWidth="1"/>
    <col min="1295" max="1295" width="11.42578125" style="35" customWidth="1"/>
    <col min="1296" max="1297" width="12" style="35" customWidth="1"/>
    <col min="1298" max="1534" width="8.5703125" style="35"/>
    <col min="1535" max="1535" width="13.28515625" style="35" bestFit="1" customWidth="1"/>
    <col min="1536" max="1536" width="16.28515625" style="35" customWidth="1"/>
    <col min="1537" max="1537" width="15.28515625" style="35" customWidth="1"/>
    <col min="1538" max="1538" width="14.42578125" style="35" customWidth="1"/>
    <col min="1539" max="1539" width="14.28515625" style="35" bestFit="1" customWidth="1"/>
    <col min="1540" max="1540" width="12.7109375" style="35" customWidth="1"/>
    <col min="1541" max="1541" width="19" style="35" customWidth="1"/>
    <col min="1542" max="1542" width="13" style="35" customWidth="1"/>
    <col min="1543" max="1543" width="11.7109375" style="35" customWidth="1"/>
    <col min="1544" max="1544" width="12.7109375" style="35" customWidth="1"/>
    <col min="1545" max="1545" width="16.28515625" style="35" customWidth="1"/>
    <col min="1546" max="1546" width="12.5703125" style="35" customWidth="1"/>
    <col min="1547" max="1547" width="17.5703125" style="35" customWidth="1"/>
    <col min="1548" max="1548" width="12" style="35" customWidth="1"/>
    <col min="1549" max="1549" width="8.5703125" style="35"/>
    <col min="1550" max="1550" width="12" style="35" customWidth="1"/>
    <col min="1551" max="1551" width="11.42578125" style="35" customWidth="1"/>
    <col min="1552" max="1553" width="12" style="35" customWidth="1"/>
    <col min="1554" max="1790" width="8.5703125" style="35"/>
    <col min="1791" max="1791" width="13.28515625" style="35" bestFit="1" customWidth="1"/>
    <col min="1792" max="1792" width="16.28515625" style="35" customWidth="1"/>
    <col min="1793" max="1793" width="15.28515625" style="35" customWidth="1"/>
    <col min="1794" max="1794" width="14.42578125" style="35" customWidth="1"/>
    <col min="1795" max="1795" width="14.28515625" style="35" bestFit="1" customWidth="1"/>
    <col min="1796" max="1796" width="12.7109375" style="35" customWidth="1"/>
    <col min="1797" max="1797" width="19" style="35" customWidth="1"/>
    <col min="1798" max="1798" width="13" style="35" customWidth="1"/>
    <col min="1799" max="1799" width="11.7109375" style="35" customWidth="1"/>
    <col min="1800" max="1800" width="12.7109375" style="35" customWidth="1"/>
    <col min="1801" max="1801" width="16.28515625" style="35" customWidth="1"/>
    <col min="1802" max="1802" width="12.5703125" style="35" customWidth="1"/>
    <col min="1803" max="1803" width="17.5703125" style="35" customWidth="1"/>
    <col min="1804" max="1804" width="12" style="35" customWidth="1"/>
    <col min="1805" max="1805" width="8.5703125" style="35"/>
    <col min="1806" max="1806" width="12" style="35" customWidth="1"/>
    <col min="1807" max="1807" width="11.42578125" style="35" customWidth="1"/>
    <col min="1808" max="1809" width="12" style="35" customWidth="1"/>
    <col min="1810" max="2046" width="8.5703125" style="35"/>
    <col min="2047" max="2047" width="13.28515625" style="35" bestFit="1" customWidth="1"/>
    <col min="2048" max="2048" width="16.28515625" style="35" customWidth="1"/>
    <col min="2049" max="2049" width="15.28515625" style="35" customWidth="1"/>
    <col min="2050" max="2050" width="14.42578125" style="35" customWidth="1"/>
    <col min="2051" max="2051" width="14.28515625" style="35" bestFit="1" customWidth="1"/>
    <col min="2052" max="2052" width="12.7109375" style="35" customWidth="1"/>
    <col min="2053" max="2053" width="19" style="35" customWidth="1"/>
    <col min="2054" max="2054" width="13" style="35" customWidth="1"/>
    <col min="2055" max="2055" width="11.7109375" style="35" customWidth="1"/>
    <col min="2056" max="2056" width="12.7109375" style="35" customWidth="1"/>
    <col min="2057" max="2057" width="16.28515625" style="35" customWidth="1"/>
    <col min="2058" max="2058" width="12.5703125" style="35" customWidth="1"/>
    <col min="2059" max="2059" width="17.5703125" style="35" customWidth="1"/>
    <col min="2060" max="2060" width="12" style="35" customWidth="1"/>
    <col min="2061" max="2061" width="8.5703125" style="35"/>
    <col min="2062" max="2062" width="12" style="35" customWidth="1"/>
    <col min="2063" max="2063" width="11.42578125" style="35" customWidth="1"/>
    <col min="2064" max="2065" width="12" style="35" customWidth="1"/>
    <col min="2066" max="2302" width="8.5703125" style="35"/>
    <col min="2303" max="2303" width="13.28515625" style="35" bestFit="1" customWidth="1"/>
    <col min="2304" max="2304" width="16.28515625" style="35" customWidth="1"/>
    <col min="2305" max="2305" width="15.28515625" style="35" customWidth="1"/>
    <col min="2306" max="2306" width="14.42578125" style="35" customWidth="1"/>
    <col min="2307" max="2307" width="14.28515625" style="35" bestFit="1" customWidth="1"/>
    <col min="2308" max="2308" width="12.7109375" style="35" customWidth="1"/>
    <col min="2309" max="2309" width="19" style="35" customWidth="1"/>
    <col min="2310" max="2310" width="13" style="35" customWidth="1"/>
    <col min="2311" max="2311" width="11.7109375" style="35" customWidth="1"/>
    <col min="2312" max="2312" width="12.7109375" style="35" customWidth="1"/>
    <col min="2313" max="2313" width="16.28515625" style="35" customWidth="1"/>
    <col min="2314" max="2314" width="12.5703125" style="35" customWidth="1"/>
    <col min="2315" max="2315" width="17.5703125" style="35" customWidth="1"/>
    <col min="2316" max="2316" width="12" style="35" customWidth="1"/>
    <col min="2317" max="2317" width="8.5703125" style="35"/>
    <col min="2318" max="2318" width="12" style="35" customWidth="1"/>
    <col min="2319" max="2319" width="11.42578125" style="35" customWidth="1"/>
    <col min="2320" max="2321" width="12" style="35" customWidth="1"/>
    <col min="2322" max="2558" width="8.5703125" style="35"/>
    <col min="2559" max="2559" width="13.28515625" style="35" bestFit="1" customWidth="1"/>
    <col min="2560" max="2560" width="16.28515625" style="35" customWidth="1"/>
    <col min="2561" max="2561" width="15.28515625" style="35" customWidth="1"/>
    <col min="2562" max="2562" width="14.42578125" style="35" customWidth="1"/>
    <col min="2563" max="2563" width="14.28515625" style="35" bestFit="1" customWidth="1"/>
    <col min="2564" max="2564" width="12.7109375" style="35" customWidth="1"/>
    <col min="2565" max="2565" width="19" style="35" customWidth="1"/>
    <col min="2566" max="2566" width="13" style="35" customWidth="1"/>
    <col min="2567" max="2567" width="11.7109375" style="35" customWidth="1"/>
    <col min="2568" max="2568" width="12.7109375" style="35" customWidth="1"/>
    <col min="2569" max="2569" width="16.28515625" style="35" customWidth="1"/>
    <col min="2570" max="2570" width="12.5703125" style="35" customWidth="1"/>
    <col min="2571" max="2571" width="17.5703125" style="35" customWidth="1"/>
    <col min="2572" max="2572" width="12" style="35" customWidth="1"/>
    <col min="2573" max="2573" width="8.5703125" style="35"/>
    <col min="2574" max="2574" width="12" style="35" customWidth="1"/>
    <col min="2575" max="2575" width="11.42578125" style="35" customWidth="1"/>
    <col min="2576" max="2577" width="12" style="35" customWidth="1"/>
    <col min="2578" max="2814" width="8.5703125" style="35"/>
    <col min="2815" max="2815" width="13.28515625" style="35" bestFit="1" customWidth="1"/>
    <col min="2816" max="2816" width="16.28515625" style="35" customWidth="1"/>
    <col min="2817" max="2817" width="15.28515625" style="35" customWidth="1"/>
    <col min="2818" max="2818" width="14.42578125" style="35" customWidth="1"/>
    <col min="2819" max="2819" width="14.28515625" style="35" bestFit="1" customWidth="1"/>
    <col min="2820" max="2820" width="12.7109375" style="35" customWidth="1"/>
    <col min="2821" max="2821" width="19" style="35" customWidth="1"/>
    <col min="2822" max="2822" width="13" style="35" customWidth="1"/>
    <col min="2823" max="2823" width="11.7109375" style="35" customWidth="1"/>
    <col min="2824" max="2824" width="12.7109375" style="35" customWidth="1"/>
    <col min="2825" max="2825" width="16.28515625" style="35" customWidth="1"/>
    <col min="2826" max="2826" width="12.5703125" style="35" customWidth="1"/>
    <col min="2827" max="2827" width="17.5703125" style="35" customWidth="1"/>
    <col min="2828" max="2828" width="12" style="35" customWidth="1"/>
    <col min="2829" max="2829" width="8.5703125" style="35"/>
    <col min="2830" max="2830" width="12" style="35" customWidth="1"/>
    <col min="2831" max="2831" width="11.42578125" style="35" customWidth="1"/>
    <col min="2832" max="2833" width="12" style="35" customWidth="1"/>
    <col min="2834" max="3070" width="8.5703125" style="35"/>
    <col min="3071" max="3071" width="13.28515625" style="35" bestFit="1" customWidth="1"/>
    <col min="3072" max="3072" width="16.28515625" style="35" customWidth="1"/>
    <col min="3073" max="3073" width="15.28515625" style="35" customWidth="1"/>
    <col min="3074" max="3074" width="14.42578125" style="35" customWidth="1"/>
    <col min="3075" max="3075" width="14.28515625" style="35" bestFit="1" customWidth="1"/>
    <col min="3076" max="3076" width="12.7109375" style="35" customWidth="1"/>
    <col min="3077" max="3077" width="19" style="35" customWidth="1"/>
    <col min="3078" max="3078" width="13" style="35" customWidth="1"/>
    <col min="3079" max="3079" width="11.7109375" style="35" customWidth="1"/>
    <col min="3080" max="3080" width="12.7109375" style="35" customWidth="1"/>
    <col min="3081" max="3081" width="16.28515625" style="35" customWidth="1"/>
    <col min="3082" max="3082" width="12.5703125" style="35" customWidth="1"/>
    <col min="3083" max="3083" width="17.5703125" style="35" customWidth="1"/>
    <col min="3084" max="3084" width="12" style="35" customWidth="1"/>
    <col min="3085" max="3085" width="8.5703125" style="35"/>
    <col min="3086" max="3086" width="12" style="35" customWidth="1"/>
    <col min="3087" max="3087" width="11.42578125" style="35" customWidth="1"/>
    <col min="3088" max="3089" width="12" style="35" customWidth="1"/>
    <col min="3090" max="3326" width="8.5703125" style="35"/>
    <col min="3327" max="3327" width="13.28515625" style="35" bestFit="1" customWidth="1"/>
    <col min="3328" max="3328" width="16.28515625" style="35" customWidth="1"/>
    <col min="3329" max="3329" width="15.28515625" style="35" customWidth="1"/>
    <col min="3330" max="3330" width="14.42578125" style="35" customWidth="1"/>
    <col min="3331" max="3331" width="14.28515625" style="35" bestFit="1" customWidth="1"/>
    <col min="3332" max="3332" width="12.7109375" style="35" customWidth="1"/>
    <col min="3333" max="3333" width="19" style="35" customWidth="1"/>
    <col min="3334" max="3334" width="13" style="35" customWidth="1"/>
    <col min="3335" max="3335" width="11.7109375" style="35" customWidth="1"/>
    <col min="3336" max="3336" width="12.7109375" style="35" customWidth="1"/>
    <col min="3337" max="3337" width="16.28515625" style="35" customWidth="1"/>
    <col min="3338" max="3338" width="12.5703125" style="35" customWidth="1"/>
    <col min="3339" max="3339" width="17.5703125" style="35" customWidth="1"/>
    <col min="3340" max="3340" width="12" style="35" customWidth="1"/>
    <col min="3341" max="3341" width="8.5703125" style="35"/>
    <col min="3342" max="3342" width="12" style="35" customWidth="1"/>
    <col min="3343" max="3343" width="11.42578125" style="35" customWidth="1"/>
    <col min="3344" max="3345" width="12" style="35" customWidth="1"/>
    <col min="3346" max="3582" width="8.5703125" style="35"/>
    <col min="3583" max="3583" width="13.28515625" style="35" bestFit="1" customWidth="1"/>
    <col min="3584" max="3584" width="16.28515625" style="35" customWidth="1"/>
    <col min="3585" max="3585" width="15.28515625" style="35" customWidth="1"/>
    <col min="3586" max="3586" width="14.42578125" style="35" customWidth="1"/>
    <col min="3587" max="3587" width="14.28515625" style="35" bestFit="1" customWidth="1"/>
    <col min="3588" max="3588" width="12.7109375" style="35" customWidth="1"/>
    <col min="3589" max="3589" width="19" style="35" customWidth="1"/>
    <col min="3590" max="3590" width="13" style="35" customWidth="1"/>
    <col min="3591" max="3591" width="11.7109375" style="35" customWidth="1"/>
    <col min="3592" max="3592" width="12.7109375" style="35" customWidth="1"/>
    <col min="3593" max="3593" width="16.28515625" style="35" customWidth="1"/>
    <col min="3594" max="3594" width="12.5703125" style="35" customWidth="1"/>
    <col min="3595" max="3595" width="17.5703125" style="35" customWidth="1"/>
    <col min="3596" max="3596" width="12" style="35" customWidth="1"/>
    <col min="3597" max="3597" width="8.5703125" style="35"/>
    <col min="3598" max="3598" width="12" style="35" customWidth="1"/>
    <col min="3599" max="3599" width="11.42578125" style="35" customWidth="1"/>
    <col min="3600" max="3601" width="12" style="35" customWidth="1"/>
    <col min="3602" max="3838" width="8.5703125" style="35"/>
    <col min="3839" max="3839" width="13.28515625" style="35" bestFit="1" customWidth="1"/>
    <col min="3840" max="3840" width="16.28515625" style="35" customWidth="1"/>
    <col min="3841" max="3841" width="15.28515625" style="35" customWidth="1"/>
    <col min="3842" max="3842" width="14.42578125" style="35" customWidth="1"/>
    <col min="3843" max="3843" width="14.28515625" style="35" bestFit="1" customWidth="1"/>
    <col min="3844" max="3844" width="12.7109375" style="35" customWidth="1"/>
    <col min="3845" max="3845" width="19" style="35" customWidth="1"/>
    <col min="3846" max="3846" width="13" style="35" customWidth="1"/>
    <col min="3847" max="3847" width="11.7109375" style="35" customWidth="1"/>
    <col min="3848" max="3848" width="12.7109375" style="35" customWidth="1"/>
    <col min="3849" max="3849" width="16.28515625" style="35" customWidth="1"/>
    <col min="3850" max="3850" width="12.5703125" style="35" customWidth="1"/>
    <col min="3851" max="3851" width="17.5703125" style="35" customWidth="1"/>
    <col min="3852" max="3852" width="12" style="35" customWidth="1"/>
    <col min="3853" max="3853" width="8.5703125" style="35"/>
    <col min="3854" max="3854" width="12" style="35" customWidth="1"/>
    <col min="3855" max="3855" width="11.42578125" style="35" customWidth="1"/>
    <col min="3856" max="3857" width="12" style="35" customWidth="1"/>
    <col min="3858" max="4094" width="8.5703125" style="35"/>
    <col min="4095" max="4095" width="13.28515625" style="35" bestFit="1" customWidth="1"/>
    <col min="4096" max="4096" width="16.28515625" style="35" customWidth="1"/>
    <col min="4097" max="4097" width="15.28515625" style="35" customWidth="1"/>
    <col min="4098" max="4098" width="14.42578125" style="35" customWidth="1"/>
    <col min="4099" max="4099" width="14.28515625" style="35" bestFit="1" customWidth="1"/>
    <col min="4100" max="4100" width="12.7109375" style="35" customWidth="1"/>
    <col min="4101" max="4101" width="19" style="35" customWidth="1"/>
    <col min="4102" max="4102" width="13" style="35" customWidth="1"/>
    <col min="4103" max="4103" width="11.7109375" style="35" customWidth="1"/>
    <col min="4104" max="4104" width="12.7109375" style="35" customWidth="1"/>
    <col min="4105" max="4105" width="16.28515625" style="35" customWidth="1"/>
    <col min="4106" max="4106" width="12.5703125" style="35" customWidth="1"/>
    <col min="4107" max="4107" width="17.5703125" style="35" customWidth="1"/>
    <col min="4108" max="4108" width="12" style="35" customWidth="1"/>
    <col min="4109" max="4109" width="8.5703125" style="35"/>
    <col min="4110" max="4110" width="12" style="35" customWidth="1"/>
    <col min="4111" max="4111" width="11.42578125" style="35" customWidth="1"/>
    <col min="4112" max="4113" width="12" style="35" customWidth="1"/>
    <col min="4114" max="4350" width="8.5703125" style="35"/>
    <col min="4351" max="4351" width="13.28515625" style="35" bestFit="1" customWidth="1"/>
    <col min="4352" max="4352" width="16.28515625" style="35" customWidth="1"/>
    <col min="4353" max="4353" width="15.28515625" style="35" customWidth="1"/>
    <col min="4354" max="4354" width="14.42578125" style="35" customWidth="1"/>
    <col min="4355" max="4355" width="14.28515625" style="35" bestFit="1" customWidth="1"/>
    <col min="4356" max="4356" width="12.7109375" style="35" customWidth="1"/>
    <col min="4357" max="4357" width="19" style="35" customWidth="1"/>
    <col min="4358" max="4358" width="13" style="35" customWidth="1"/>
    <col min="4359" max="4359" width="11.7109375" style="35" customWidth="1"/>
    <col min="4360" max="4360" width="12.7109375" style="35" customWidth="1"/>
    <col min="4361" max="4361" width="16.28515625" style="35" customWidth="1"/>
    <col min="4362" max="4362" width="12.5703125" style="35" customWidth="1"/>
    <col min="4363" max="4363" width="17.5703125" style="35" customWidth="1"/>
    <col min="4364" max="4364" width="12" style="35" customWidth="1"/>
    <col min="4365" max="4365" width="8.5703125" style="35"/>
    <col min="4366" max="4366" width="12" style="35" customWidth="1"/>
    <col min="4367" max="4367" width="11.42578125" style="35" customWidth="1"/>
    <col min="4368" max="4369" width="12" style="35" customWidth="1"/>
    <col min="4370" max="4606" width="8.5703125" style="35"/>
    <col min="4607" max="4607" width="13.28515625" style="35" bestFit="1" customWidth="1"/>
    <col min="4608" max="4608" width="16.28515625" style="35" customWidth="1"/>
    <col min="4609" max="4609" width="15.28515625" style="35" customWidth="1"/>
    <col min="4610" max="4610" width="14.42578125" style="35" customWidth="1"/>
    <col min="4611" max="4611" width="14.28515625" style="35" bestFit="1" customWidth="1"/>
    <col min="4612" max="4612" width="12.7109375" style="35" customWidth="1"/>
    <col min="4613" max="4613" width="19" style="35" customWidth="1"/>
    <col min="4614" max="4614" width="13" style="35" customWidth="1"/>
    <col min="4615" max="4615" width="11.7109375" style="35" customWidth="1"/>
    <col min="4616" max="4616" width="12.7109375" style="35" customWidth="1"/>
    <col min="4617" max="4617" width="16.28515625" style="35" customWidth="1"/>
    <col min="4618" max="4618" width="12.5703125" style="35" customWidth="1"/>
    <col min="4619" max="4619" width="17.5703125" style="35" customWidth="1"/>
    <col min="4620" max="4620" width="12" style="35" customWidth="1"/>
    <col min="4621" max="4621" width="8.5703125" style="35"/>
    <col min="4622" max="4622" width="12" style="35" customWidth="1"/>
    <col min="4623" max="4623" width="11.42578125" style="35" customWidth="1"/>
    <col min="4624" max="4625" width="12" style="35" customWidth="1"/>
    <col min="4626" max="4862" width="8.5703125" style="35"/>
    <col min="4863" max="4863" width="13.28515625" style="35" bestFit="1" customWidth="1"/>
    <col min="4864" max="4864" width="16.28515625" style="35" customWidth="1"/>
    <col min="4865" max="4865" width="15.28515625" style="35" customWidth="1"/>
    <col min="4866" max="4866" width="14.42578125" style="35" customWidth="1"/>
    <col min="4867" max="4867" width="14.28515625" style="35" bestFit="1" customWidth="1"/>
    <col min="4868" max="4868" width="12.7109375" style="35" customWidth="1"/>
    <col min="4869" max="4869" width="19" style="35" customWidth="1"/>
    <col min="4870" max="4870" width="13" style="35" customWidth="1"/>
    <col min="4871" max="4871" width="11.7109375" style="35" customWidth="1"/>
    <col min="4872" max="4872" width="12.7109375" style="35" customWidth="1"/>
    <col min="4873" max="4873" width="16.28515625" style="35" customWidth="1"/>
    <col min="4874" max="4874" width="12.5703125" style="35" customWidth="1"/>
    <col min="4875" max="4875" width="17.5703125" style="35" customWidth="1"/>
    <col min="4876" max="4876" width="12" style="35" customWidth="1"/>
    <col min="4877" max="4877" width="8.5703125" style="35"/>
    <col min="4878" max="4878" width="12" style="35" customWidth="1"/>
    <col min="4879" max="4879" width="11.42578125" style="35" customWidth="1"/>
    <col min="4880" max="4881" width="12" style="35" customWidth="1"/>
    <col min="4882" max="5118" width="8.5703125" style="35"/>
    <col min="5119" max="5119" width="13.28515625" style="35" bestFit="1" customWidth="1"/>
    <col min="5120" max="5120" width="16.28515625" style="35" customWidth="1"/>
    <col min="5121" max="5121" width="15.28515625" style="35" customWidth="1"/>
    <col min="5122" max="5122" width="14.42578125" style="35" customWidth="1"/>
    <col min="5123" max="5123" width="14.28515625" style="35" bestFit="1" customWidth="1"/>
    <col min="5124" max="5124" width="12.7109375" style="35" customWidth="1"/>
    <col min="5125" max="5125" width="19" style="35" customWidth="1"/>
    <col min="5126" max="5126" width="13" style="35" customWidth="1"/>
    <col min="5127" max="5127" width="11.7109375" style="35" customWidth="1"/>
    <col min="5128" max="5128" width="12.7109375" style="35" customWidth="1"/>
    <col min="5129" max="5129" width="16.28515625" style="35" customWidth="1"/>
    <col min="5130" max="5130" width="12.5703125" style="35" customWidth="1"/>
    <col min="5131" max="5131" width="17.5703125" style="35" customWidth="1"/>
    <col min="5132" max="5132" width="12" style="35" customWidth="1"/>
    <col min="5133" max="5133" width="8.5703125" style="35"/>
    <col min="5134" max="5134" width="12" style="35" customWidth="1"/>
    <col min="5135" max="5135" width="11.42578125" style="35" customWidth="1"/>
    <col min="5136" max="5137" width="12" style="35" customWidth="1"/>
    <col min="5138" max="5374" width="8.5703125" style="35"/>
    <col min="5375" max="5375" width="13.28515625" style="35" bestFit="1" customWidth="1"/>
    <col min="5376" max="5376" width="16.28515625" style="35" customWidth="1"/>
    <col min="5377" max="5377" width="15.28515625" style="35" customWidth="1"/>
    <col min="5378" max="5378" width="14.42578125" style="35" customWidth="1"/>
    <col min="5379" max="5379" width="14.28515625" style="35" bestFit="1" customWidth="1"/>
    <col min="5380" max="5380" width="12.7109375" style="35" customWidth="1"/>
    <col min="5381" max="5381" width="19" style="35" customWidth="1"/>
    <col min="5382" max="5382" width="13" style="35" customWidth="1"/>
    <col min="5383" max="5383" width="11.7109375" style="35" customWidth="1"/>
    <col min="5384" max="5384" width="12.7109375" style="35" customWidth="1"/>
    <col min="5385" max="5385" width="16.28515625" style="35" customWidth="1"/>
    <col min="5386" max="5386" width="12.5703125" style="35" customWidth="1"/>
    <col min="5387" max="5387" width="17.5703125" style="35" customWidth="1"/>
    <col min="5388" max="5388" width="12" style="35" customWidth="1"/>
    <col min="5389" max="5389" width="8.5703125" style="35"/>
    <col min="5390" max="5390" width="12" style="35" customWidth="1"/>
    <col min="5391" max="5391" width="11.42578125" style="35" customWidth="1"/>
    <col min="5392" max="5393" width="12" style="35" customWidth="1"/>
    <col min="5394" max="5630" width="8.5703125" style="35"/>
    <col min="5631" max="5631" width="13.28515625" style="35" bestFit="1" customWidth="1"/>
    <col min="5632" max="5632" width="16.28515625" style="35" customWidth="1"/>
    <col min="5633" max="5633" width="15.28515625" style="35" customWidth="1"/>
    <col min="5634" max="5634" width="14.42578125" style="35" customWidth="1"/>
    <col min="5635" max="5635" width="14.28515625" style="35" bestFit="1" customWidth="1"/>
    <col min="5636" max="5636" width="12.7109375" style="35" customWidth="1"/>
    <col min="5637" max="5637" width="19" style="35" customWidth="1"/>
    <col min="5638" max="5638" width="13" style="35" customWidth="1"/>
    <col min="5639" max="5639" width="11.7109375" style="35" customWidth="1"/>
    <col min="5640" max="5640" width="12.7109375" style="35" customWidth="1"/>
    <col min="5641" max="5641" width="16.28515625" style="35" customWidth="1"/>
    <col min="5642" max="5642" width="12.5703125" style="35" customWidth="1"/>
    <col min="5643" max="5643" width="17.5703125" style="35" customWidth="1"/>
    <col min="5644" max="5644" width="12" style="35" customWidth="1"/>
    <col min="5645" max="5645" width="8.5703125" style="35"/>
    <col min="5646" max="5646" width="12" style="35" customWidth="1"/>
    <col min="5647" max="5647" width="11.42578125" style="35" customWidth="1"/>
    <col min="5648" max="5649" width="12" style="35" customWidth="1"/>
    <col min="5650" max="5886" width="8.5703125" style="35"/>
    <col min="5887" max="5887" width="13.28515625" style="35" bestFit="1" customWidth="1"/>
    <col min="5888" max="5888" width="16.28515625" style="35" customWidth="1"/>
    <col min="5889" max="5889" width="15.28515625" style="35" customWidth="1"/>
    <col min="5890" max="5890" width="14.42578125" style="35" customWidth="1"/>
    <col min="5891" max="5891" width="14.28515625" style="35" bestFit="1" customWidth="1"/>
    <col min="5892" max="5892" width="12.7109375" style="35" customWidth="1"/>
    <col min="5893" max="5893" width="19" style="35" customWidth="1"/>
    <col min="5894" max="5894" width="13" style="35" customWidth="1"/>
    <col min="5895" max="5895" width="11.7109375" style="35" customWidth="1"/>
    <col min="5896" max="5896" width="12.7109375" style="35" customWidth="1"/>
    <col min="5897" max="5897" width="16.28515625" style="35" customWidth="1"/>
    <col min="5898" max="5898" width="12.5703125" style="35" customWidth="1"/>
    <col min="5899" max="5899" width="17.5703125" style="35" customWidth="1"/>
    <col min="5900" max="5900" width="12" style="35" customWidth="1"/>
    <col min="5901" max="5901" width="8.5703125" style="35"/>
    <col min="5902" max="5902" width="12" style="35" customWidth="1"/>
    <col min="5903" max="5903" width="11.42578125" style="35" customWidth="1"/>
    <col min="5904" max="5905" width="12" style="35" customWidth="1"/>
    <col min="5906" max="6142" width="8.5703125" style="35"/>
    <col min="6143" max="6143" width="13.28515625" style="35" bestFit="1" customWidth="1"/>
    <col min="6144" max="6144" width="16.28515625" style="35" customWidth="1"/>
    <col min="6145" max="6145" width="15.28515625" style="35" customWidth="1"/>
    <col min="6146" max="6146" width="14.42578125" style="35" customWidth="1"/>
    <col min="6147" max="6147" width="14.28515625" style="35" bestFit="1" customWidth="1"/>
    <col min="6148" max="6148" width="12.7109375" style="35" customWidth="1"/>
    <col min="6149" max="6149" width="19" style="35" customWidth="1"/>
    <col min="6150" max="6150" width="13" style="35" customWidth="1"/>
    <col min="6151" max="6151" width="11.7109375" style="35" customWidth="1"/>
    <col min="6152" max="6152" width="12.7109375" style="35" customWidth="1"/>
    <col min="6153" max="6153" width="16.28515625" style="35" customWidth="1"/>
    <col min="6154" max="6154" width="12.5703125" style="35" customWidth="1"/>
    <col min="6155" max="6155" width="17.5703125" style="35" customWidth="1"/>
    <col min="6156" max="6156" width="12" style="35" customWidth="1"/>
    <col min="6157" max="6157" width="8.5703125" style="35"/>
    <col min="6158" max="6158" width="12" style="35" customWidth="1"/>
    <col min="6159" max="6159" width="11.42578125" style="35" customWidth="1"/>
    <col min="6160" max="6161" width="12" style="35" customWidth="1"/>
    <col min="6162" max="6398" width="8.5703125" style="35"/>
    <col min="6399" max="6399" width="13.28515625" style="35" bestFit="1" customWidth="1"/>
    <col min="6400" max="6400" width="16.28515625" style="35" customWidth="1"/>
    <col min="6401" max="6401" width="15.28515625" style="35" customWidth="1"/>
    <col min="6402" max="6402" width="14.42578125" style="35" customWidth="1"/>
    <col min="6403" max="6403" width="14.28515625" style="35" bestFit="1" customWidth="1"/>
    <col min="6404" max="6404" width="12.7109375" style="35" customWidth="1"/>
    <col min="6405" max="6405" width="19" style="35" customWidth="1"/>
    <col min="6406" max="6406" width="13" style="35" customWidth="1"/>
    <col min="6407" max="6407" width="11.7109375" style="35" customWidth="1"/>
    <col min="6408" max="6408" width="12.7109375" style="35" customWidth="1"/>
    <col min="6409" max="6409" width="16.28515625" style="35" customWidth="1"/>
    <col min="6410" max="6410" width="12.5703125" style="35" customWidth="1"/>
    <col min="6411" max="6411" width="17.5703125" style="35" customWidth="1"/>
    <col min="6412" max="6412" width="12" style="35" customWidth="1"/>
    <col min="6413" max="6413" width="8.5703125" style="35"/>
    <col min="6414" max="6414" width="12" style="35" customWidth="1"/>
    <col min="6415" max="6415" width="11.42578125" style="35" customWidth="1"/>
    <col min="6416" max="6417" width="12" style="35" customWidth="1"/>
    <col min="6418" max="6654" width="8.5703125" style="35"/>
    <col min="6655" max="6655" width="13.28515625" style="35" bestFit="1" customWidth="1"/>
    <col min="6656" max="6656" width="16.28515625" style="35" customWidth="1"/>
    <col min="6657" max="6657" width="15.28515625" style="35" customWidth="1"/>
    <col min="6658" max="6658" width="14.42578125" style="35" customWidth="1"/>
    <col min="6659" max="6659" width="14.28515625" style="35" bestFit="1" customWidth="1"/>
    <col min="6660" max="6660" width="12.7109375" style="35" customWidth="1"/>
    <col min="6661" max="6661" width="19" style="35" customWidth="1"/>
    <col min="6662" max="6662" width="13" style="35" customWidth="1"/>
    <col min="6663" max="6663" width="11.7109375" style="35" customWidth="1"/>
    <col min="6664" max="6664" width="12.7109375" style="35" customWidth="1"/>
    <col min="6665" max="6665" width="16.28515625" style="35" customWidth="1"/>
    <col min="6666" max="6666" width="12.5703125" style="35" customWidth="1"/>
    <col min="6667" max="6667" width="17.5703125" style="35" customWidth="1"/>
    <col min="6668" max="6668" width="12" style="35" customWidth="1"/>
    <col min="6669" max="6669" width="8.5703125" style="35"/>
    <col min="6670" max="6670" width="12" style="35" customWidth="1"/>
    <col min="6671" max="6671" width="11.42578125" style="35" customWidth="1"/>
    <col min="6672" max="6673" width="12" style="35" customWidth="1"/>
    <col min="6674" max="6910" width="8.5703125" style="35"/>
    <col min="6911" max="6911" width="13.28515625" style="35" bestFit="1" customWidth="1"/>
    <col min="6912" max="6912" width="16.28515625" style="35" customWidth="1"/>
    <col min="6913" max="6913" width="15.28515625" style="35" customWidth="1"/>
    <col min="6914" max="6914" width="14.42578125" style="35" customWidth="1"/>
    <col min="6915" max="6915" width="14.28515625" style="35" bestFit="1" customWidth="1"/>
    <col min="6916" max="6916" width="12.7109375" style="35" customWidth="1"/>
    <col min="6917" max="6917" width="19" style="35" customWidth="1"/>
    <col min="6918" max="6918" width="13" style="35" customWidth="1"/>
    <col min="6919" max="6919" width="11.7109375" style="35" customWidth="1"/>
    <col min="6920" max="6920" width="12.7109375" style="35" customWidth="1"/>
    <col min="6921" max="6921" width="16.28515625" style="35" customWidth="1"/>
    <col min="6922" max="6922" width="12.5703125" style="35" customWidth="1"/>
    <col min="6923" max="6923" width="17.5703125" style="35" customWidth="1"/>
    <col min="6924" max="6924" width="12" style="35" customWidth="1"/>
    <col min="6925" max="6925" width="8.5703125" style="35"/>
    <col min="6926" max="6926" width="12" style="35" customWidth="1"/>
    <col min="6927" max="6927" width="11.42578125" style="35" customWidth="1"/>
    <col min="6928" max="6929" width="12" style="35" customWidth="1"/>
    <col min="6930" max="7166" width="8.5703125" style="35"/>
    <col min="7167" max="7167" width="13.28515625" style="35" bestFit="1" customWidth="1"/>
    <col min="7168" max="7168" width="16.28515625" style="35" customWidth="1"/>
    <col min="7169" max="7169" width="15.28515625" style="35" customWidth="1"/>
    <col min="7170" max="7170" width="14.42578125" style="35" customWidth="1"/>
    <col min="7171" max="7171" width="14.28515625" style="35" bestFit="1" customWidth="1"/>
    <col min="7172" max="7172" width="12.7109375" style="35" customWidth="1"/>
    <col min="7173" max="7173" width="19" style="35" customWidth="1"/>
    <col min="7174" max="7174" width="13" style="35" customWidth="1"/>
    <col min="7175" max="7175" width="11.7109375" style="35" customWidth="1"/>
    <col min="7176" max="7176" width="12.7109375" style="35" customWidth="1"/>
    <col min="7177" max="7177" width="16.28515625" style="35" customWidth="1"/>
    <col min="7178" max="7178" width="12.5703125" style="35" customWidth="1"/>
    <col min="7179" max="7179" width="17.5703125" style="35" customWidth="1"/>
    <col min="7180" max="7180" width="12" style="35" customWidth="1"/>
    <col min="7181" max="7181" width="8.5703125" style="35"/>
    <col min="7182" max="7182" width="12" style="35" customWidth="1"/>
    <col min="7183" max="7183" width="11.42578125" style="35" customWidth="1"/>
    <col min="7184" max="7185" width="12" style="35" customWidth="1"/>
    <col min="7186" max="7422" width="8.5703125" style="35"/>
    <col min="7423" max="7423" width="13.28515625" style="35" bestFit="1" customWidth="1"/>
    <col min="7424" max="7424" width="16.28515625" style="35" customWidth="1"/>
    <col min="7425" max="7425" width="15.28515625" style="35" customWidth="1"/>
    <col min="7426" max="7426" width="14.42578125" style="35" customWidth="1"/>
    <col min="7427" max="7427" width="14.28515625" style="35" bestFit="1" customWidth="1"/>
    <col min="7428" max="7428" width="12.7109375" style="35" customWidth="1"/>
    <col min="7429" max="7429" width="19" style="35" customWidth="1"/>
    <col min="7430" max="7430" width="13" style="35" customWidth="1"/>
    <col min="7431" max="7431" width="11.7109375" style="35" customWidth="1"/>
    <col min="7432" max="7432" width="12.7109375" style="35" customWidth="1"/>
    <col min="7433" max="7433" width="16.28515625" style="35" customWidth="1"/>
    <col min="7434" max="7434" width="12.5703125" style="35" customWidth="1"/>
    <col min="7435" max="7435" width="17.5703125" style="35" customWidth="1"/>
    <col min="7436" max="7436" width="12" style="35" customWidth="1"/>
    <col min="7437" max="7437" width="8.5703125" style="35"/>
    <col min="7438" max="7438" width="12" style="35" customWidth="1"/>
    <col min="7439" max="7439" width="11.42578125" style="35" customWidth="1"/>
    <col min="7440" max="7441" width="12" style="35" customWidth="1"/>
    <col min="7442" max="7678" width="8.5703125" style="35"/>
    <col min="7679" max="7679" width="13.28515625" style="35" bestFit="1" customWidth="1"/>
    <col min="7680" max="7680" width="16.28515625" style="35" customWidth="1"/>
    <col min="7681" max="7681" width="15.28515625" style="35" customWidth="1"/>
    <col min="7682" max="7682" width="14.42578125" style="35" customWidth="1"/>
    <col min="7683" max="7683" width="14.28515625" style="35" bestFit="1" customWidth="1"/>
    <col min="7684" max="7684" width="12.7109375" style="35" customWidth="1"/>
    <col min="7685" max="7685" width="19" style="35" customWidth="1"/>
    <col min="7686" max="7686" width="13" style="35" customWidth="1"/>
    <col min="7687" max="7687" width="11.7109375" style="35" customWidth="1"/>
    <col min="7688" max="7688" width="12.7109375" style="35" customWidth="1"/>
    <col min="7689" max="7689" width="16.28515625" style="35" customWidth="1"/>
    <col min="7690" max="7690" width="12.5703125" style="35" customWidth="1"/>
    <col min="7691" max="7691" width="17.5703125" style="35" customWidth="1"/>
    <col min="7692" max="7692" width="12" style="35" customWidth="1"/>
    <col min="7693" max="7693" width="8.5703125" style="35"/>
    <col min="7694" max="7694" width="12" style="35" customWidth="1"/>
    <col min="7695" max="7695" width="11.42578125" style="35" customWidth="1"/>
    <col min="7696" max="7697" width="12" style="35" customWidth="1"/>
    <col min="7698" max="7934" width="8.5703125" style="35"/>
    <col min="7935" max="7935" width="13.28515625" style="35" bestFit="1" customWidth="1"/>
    <col min="7936" max="7936" width="16.28515625" style="35" customWidth="1"/>
    <col min="7937" max="7937" width="15.28515625" style="35" customWidth="1"/>
    <col min="7938" max="7938" width="14.42578125" style="35" customWidth="1"/>
    <col min="7939" max="7939" width="14.28515625" style="35" bestFit="1" customWidth="1"/>
    <col min="7940" max="7940" width="12.7109375" style="35" customWidth="1"/>
    <col min="7941" max="7941" width="19" style="35" customWidth="1"/>
    <col min="7942" max="7942" width="13" style="35" customWidth="1"/>
    <col min="7943" max="7943" width="11.7109375" style="35" customWidth="1"/>
    <col min="7944" max="7944" width="12.7109375" style="35" customWidth="1"/>
    <col min="7945" max="7945" width="16.28515625" style="35" customWidth="1"/>
    <col min="7946" max="7946" width="12.5703125" style="35" customWidth="1"/>
    <col min="7947" max="7947" width="17.5703125" style="35" customWidth="1"/>
    <col min="7948" max="7948" width="12" style="35" customWidth="1"/>
    <col min="7949" max="7949" width="8.5703125" style="35"/>
    <col min="7950" max="7950" width="12" style="35" customWidth="1"/>
    <col min="7951" max="7951" width="11.42578125" style="35" customWidth="1"/>
    <col min="7952" max="7953" width="12" style="35" customWidth="1"/>
    <col min="7954" max="8190" width="8.5703125" style="35"/>
    <col min="8191" max="8191" width="13.28515625" style="35" bestFit="1" customWidth="1"/>
    <col min="8192" max="8192" width="16.28515625" style="35" customWidth="1"/>
    <col min="8193" max="8193" width="15.28515625" style="35" customWidth="1"/>
    <col min="8194" max="8194" width="14.42578125" style="35" customWidth="1"/>
    <col min="8195" max="8195" width="14.28515625" style="35" bestFit="1" customWidth="1"/>
    <col min="8196" max="8196" width="12.7109375" style="35" customWidth="1"/>
    <col min="8197" max="8197" width="19" style="35" customWidth="1"/>
    <col min="8198" max="8198" width="13" style="35" customWidth="1"/>
    <col min="8199" max="8199" width="11.7109375" style="35" customWidth="1"/>
    <col min="8200" max="8200" width="12.7109375" style="35" customWidth="1"/>
    <col min="8201" max="8201" width="16.28515625" style="35" customWidth="1"/>
    <col min="8202" max="8202" width="12.5703125" style="35" customWidth="1"/>
    <col min="8203" max="8203" width="17.5703125" style="35" customWidth="1"/>
    <col min="8204" max="8204" width="12" style="35" customWidth="1"/>
    <col min="8205" max="8205" width="8.5703125" style="35"/>
    <col min="8206" max="8206" width="12" style="35" customWidth="1"/>
    <col min="8207" max="8207" width="11.42578125" style="35" customWidth="1"/>
    <col min="8208" max="8209" width="12" style="35" customWidth="1"/>
    <col min="8210" max="8446" width="8.5703125" style="35"/>
    <col min="8447" max="8447" width="13.28515625" style="35" bestFit="1" customWidth="1"/>
    <col min="8448" max="8448" width="16.28515625" style="35" customWidth="1"/>
    <col min="8449" max="8449" width="15.28515625" style="35" customWidth="1"/>
    <col min="8450" max="8450" width="14.42578125" style="35" customWidth="1"/>
    <col min="8451" max="8451" width="14.28515625" style="35" bestFit="1" customWidth="1"/>
    <col min="8452" max="8452" width="12.7109375" style="35" customWidth="1"/>
    <col min="8453" max="8453" width="19" style="35" customWidth="1"/>
    <col min="8454" max="8454" width="13" style="35" customWidth="1"/>
    <col min="8455" max="8455" width="11.7109375" style="35" customWidth="1"/>
    <col min="8456" max="8456" width="12.7109375" style="35" customWidth="1"/>
    <col min="8457" max="8457" width="16.28515625" style="35" customWidth="1"/>
    <col min="8458" max="8458" width="12.5703125" style="35" customWidth="1"/>
    <col min="8459" max="8459" width="17.5703125" style="35" customWidth="1"/>
    <col min="8460" max="8460" width="12" style="35" customWidth="1"/>
    <col min="8461" max="8461" width="8.5703125" style="35"/>
    <col min="8462" max="8462" width="12" style="35" customWidth="1"/>
    <col min="8463" max="8463" width="11.42578125" style="35" customWidth="1"/>
    <col min="8464" max="8465" width="12" style="35" customWidth="1"/>
    <col min="8466" max="8702" width="8.5703125" style="35"/>
    <col min="8703" max="8703" width="13.28515625" style="35" bestFit="1" customWidth="1"/>
    <col min="8704" max="8704" width="16.28515625" style="35" customWidth="1"/>
    <col min="8705" max="8705" width="15.28515625" style="35" customWidth="1"/>
    <col min="8706" max="8706" width="14.42578125" style="35" customWidth="1"/>
    <col min="8707" max="8707" width="14.28515625" style="35" bestFit="1" customWidth="1"/>
    <col min="8708" max="8708" width="12.7109375" style="35" customWidth="1"/>
    <col min="8709" max="8709" width="19" style="35" customWidth="1"/>
    <col min="8710" max="8710" width="13" style="35" customWidth="1"/>
    <col min="8711" max="8711" width="11.7109375" style="35" customWidth="1"/>
    <col min="8712" max="8712" width="12.7109375" style="35" customWidth="1"/>
    <col min="8713" max="8713" width="16.28515625" style="35" customWidth="1"/>
    <col min="8714" max="8714" width="12.5703125" style="35" customWidth="1"/>
    <col min="8715" max="8715" width="17.5703125" style="35" customWidth="1"/>
    <col min="8716" max="8716" width="12" style="35" customWidth="1"/>
    <col min="8717" max="8717" width="8.5703125" style="35"/>
    <col min="8718" max="8718" width="12" style="35" customWidth="1"/>
    <col min="8719" max="8719" width="11.42578125" style="35" customWidth="1"/>
    <col min="8720" max="8721" width="12" style="35" customWidth="1"/>
    <col min="8722" max="8958" width="8.5703125" style="35"/>
    <col min="8959" max="8959" width="13.28515625" style="35" bestFit="1" customWidth="1"/>
    <col min="8960" max="8960" width="16.28515625" style="35" customWidth="1"/>
    <col min="8961" max="8961" width="15.28515625" style="35" customWidth="1"/>
    <col min="8962" max="8962" width="14.42578125" style="35" customWidth="1"/>
    <col min="8963" max="8963" width="14.28515625" style="35" bestFit="1" customWidth="1"/>
    <col min="8964" max="8964" width="12.7109375" style="35" customWidth="1"/>
    <col min="8965" max="8965" width="19" style="35" customWidth="1"/>
    <col min="8966" max="8966" width="13" style="35" customWidth="1"/>
    <col min="8967" max="8967" width="11.7109375" style="35" customWidth="1"/>
    <col min="8968" max="8968" width="12.7109375" style="35" customWidth="1"/>
    <col min="8969" max="8969" width="16.28515625" style="35" customWidth="1"/>
    <col min="8970" max="8970" width="12.5703125" style="35" customWidth="1"/>
    <col min="8971" max="8971" width="17.5703125" style="35" customWidth="1"/>
    <col min="8972" max="8972" width="12" style="35" customWidth="1"/>
    <col min="8973" max="8973" width="8.5703125" style="35"/>
    <col min="8974" max="8974" width="12" style="35" customWidth="1"/>
    <col min="8975" max="8975" width="11.42578125" style="35" customWidth="1"/>
    <col min="8976" max="8977" width="12" style="35" customWidth="1"/>
    <col min="8978" max="9214" width="8.5703125" style="35"/>
    <col min="9215" max="9215" width="13.28515625" style="35" bestFit="1" customWidth="1"/>
    <col min="9216" max="9216" width="16.28515625" style="35" customWidth="1"/>
    <col min="9217" max="9217" width="15.28515625" style="35" customWidth="1"/>
    <col min="9218" max="9218" width="14.42578125" style="35" customWidth="1"/>
    <col min="9219" max="9219" width="14.28515625" style="35" bestFit="1" customWidth="1"/>
    <col min="9220" max="9220" width="12.7109375" style="35" customWidth="1"/>
    <col min="9221" max="9221" width="19" style="35" customWidth="1"/>
    <col min="9222" max="9222" width="13" style="35" customWidth="1"/>
    <col min="9223" max="9223" width="11.7109375" style="35" customWidth="1"/>
    <col min="9224" max="9224" width="12.7109375" style="35" customWidth="1"/>
    <col min="9225" max="9225" width="16.28515625" style="35" customWidth="1"/>
    <col min="9226" max="9226" width="12.5703125" style="35" customWidth="1"/>
    <col min="9227" max="9227" width="17.5703125" style="35" customWidth="1"/>
    <col min="9228" max="9228" width="12" style="35" customWidth="1"/>
    <col min="9229" max="9229" width="8.5703125" style="35"/>
    <col min="9230" max="9230" width="12" style="35" customWidth="1"/>
    <col min="9231" max="9231" width="11.42578125" style="35" customWidth="1"/>
    <col min="9232" max="9233" width="12" style="35" customWidth="1"/>
    <col min="9234" max="9470" width="8.5703125" style="35"/>
    <col min="9471" max="9471" width="13.28515625" style="35" bestFit="1" customWidth="1"/>
    <col min="9472" max="9472" width="16.28515625" style="35" customWidth="1"/>
    <col min="9473" max="9473" width="15.28515625" style="35" customWidth="1"/>
    <col min="9474" max="9474" width="14.42578125" style="35" customWidth="1"/>
    <col min="9475" max="9475" width="14.28515625" style="35" bestFit="1" customWidth="1"/>
    <col min="9476" max="9476" width="12.7109375" style="35" customWidth="1"/>
    <col min="9477" max="9477" width="19" style="35" customWidth="1"/>
    <col min="9478" max="9478" width="13" style="35" customWidth="1"/>
    <col min="9479" max="9479" width="11.7109375" style="35" customWidth="1"/>
    <col min="9480" max="9480" width="12.7109375" style="35" customWidth="1"/>
    <col min="9481" max="9481" width="16.28515625" style="35" customWidth="1"/>
    <col min="9482" max="9482" width="12.5703125" style="35" customWidth="1"/>
    <col min="9483" max="9483" width="17.5703125" style="35" customWidth="1"/>
    <col min="9484" max="9484" width="12" style="35" customWidth="1"/>
    <col min="9485" max="9485" width="8.5703125" style="35"/>
    <col min="9486" max="9486" width="12" style="35" customWidth="1"/>
    <col min="9487" max="9487" width="11.42578125" style="35" customWidth="1"/>
    <col min="9488" max="9489" width="12" style="35" customWidth="1"/>
    <col min="9490" max="9726" width="8.5703125" style="35"/>
    <col min="9727" max="9727" width="13.28515625" style="35" bestFit="1" customWidth="1"/>
    <col min="9728" max="9728" width="16.28515625" style="35" customWidth="1"/>
    <col min="9729" max="9729" width="15.28515625" style="35" customWidth="1"/>
    <col min="9730" max="9730" width="14.42578125" style="35" customWidth="1"/>
    <col min="9731" max="9731" width="14.28515625" style="35" bestFit="1" customWidth="1"/>
    <col min="9732" max="9732" width="12.7109375" style="35" customWidth="1"/>
    <col min="9733" max="9733" width="19" style="35" customWidth="1"/>
    <col min="9734" max="9734" width="13" style="35" customWidth="1"/>
    <col min="9735" max="9735" width="11.7109375" style="35" customWidth="1"/>
    <col min="9736" max="9736" width="12.7109375" style="35" customWidth="1"/>
    <col min="9737" max="9737" width="16.28515625" style="35" customWidth="1"/>
    <col min="9738" max="9738" width="12.5703125" style="35" customWidth="1"/>
    <col min="9739" max="9739" width="17.5703125" style="35" customWidth="1"/>
    <col min="9740" max="9740" width="12" style="35" customWidth="1"/>
    <col min="9741" max="9741" width="8.5703125" style="35"/>
    <col min="9742" max="9742" width="12" style="35" customWidth="1"/>
    <col min="9743" max="9743" width="11.42578125" style="35" customWidth="1"/>
    <col min="9744" max="9745" width="12" style="35" customWidth="1"/>
    <col min="9746" max="9982" width="8.5703125" style="35"/>
    <col min="9983" max="9983" width="13.28515625" style="35" bestFit="1" customWidth="1"/>
    <col min="9984" max="9984" width="16.28515625" style="35" customWidth="1"/>
    <col min="9985" max="9985" width="15.28515625" style="35" customWidth="1"/>
    <col min="9986" max="9986" width="14.42578125" style="35" customWidth="1"/>
    <col min="9987" max="9987" width="14.28515625" style="35" bestFit="1" customWidth="1"/>
    <col min="9988" max="9988" width="12.7109375" style="35" customWidth="1"/>
    <col min="9989" max="9989" width="19" style="35" customWidth="1"/>
    <col min="9990" max="9990" width="13" style="35" customWidth="1"/>
    <col min="9991" max="9991" width="11.7109375" style="35" customWidth="1"/>
    <col min="9992" max="9992" width="12.7109375" style="35" customWidth="1"/>
    <col min="9993" max="9993" width="16.28515625" style="35" customWidth="1"/>
    <col min="9994" max="9994" width="12.5703125" style="35" customWidth="1"/>
    <col min="9995" max="9995" width="17.5703125" style="35" customWidth="1"/>
    <col min="9996" max="9996" width="12" style="35" customWidth="1"/>
    <col min="9997" max="9997" width="8.5703125" style="35"/>
    <col min="9998" max="9998" width="12" style="35" customWidth="1"/>
    <col min="9999" max="9999" width="11.42578125" style="35" customWidth="1"/>
    <col min="10000" max="10001" width="12" style="35" customWidth="1"/>
    <col min="10002" max="10238" width="8.5703125" style="35"/>
    <col min="10239" max="10239" width="13.28515625" style="35" bestFit="1" customWidth="1"/>
    <col min="10240" max="10240" width="16.28515625" style="35" customWidth="1"/>
    <col min="10241" max="10241" width="15.28515625" style="35" customWidth="1"/>
    <col min="10242" max="10242" width="14.42578125" style="35" customWidth="1"/>
    <col min="10243" max="10243" width="14.28515625" style="35" bestFit="1" customWidth="1"/>
    <col min="10244" max="10244" width="12.7109375" style="35" customWidth="1"/>
    <col min="10245" max="10245" width="19" style="35" customWidth="1"/>
    <col min="10246" max="10246" width="13" style="35" customWidth="1"/>
    <col min="10247" max="10247" width="11.7109375" style="35" customWidth="1"/>
    <col min="10248" max="10248" width="12.7109375" style="35" customWidth="1"/>
    <col min="10249" max="10249" width="16.28515625" style="35" customWidth="1"/>
    <col min="10250" max="10250" width="12.5703125" style="35" customWidth="1"/>
    <col min="10251" max="10251" width="17.5703125" style="35" customWidth="1"/>
    <col min="10252" max="10252" width="12" style="35" customWidth="1"/>
    <col min="10253" max="10253" width="8.5703125" style="35"/>
    <col min="10254" max="10254" width="12" style="35" customWidth="1"/>
    <col min="10255" max="10255" width="11.42578125" style="35" customWidth="1"/>
    <col min="10256" max="10257" width="12" style="35" customWidth="1"/>
    <col min="10258" max="10494" width="8.5703125" style="35"/>
    <col min="10495" max="10495" width="13.28515625" style="35" bestFit="1" customWidth="1"/>
    <col min="10496" max="10496" width="16.28515625" style="35" customWidth="1"/>
    <col min="10497" max="10497" width="15.28515625" style="35" customWidth="1"/>
    <col min="10498" max="10498" width="14.42578125" style="35" customWidth="1"/>
    <col min="10499" max="10499" width="14.28515625" style="35" bestFit="1" customWidth="1"/>
    <col min="10500" max="10500" width="12.7109375" style="35" customWidth="1"/>
    <col min="10501" max="10501" width="19" style="35" customWidth="1"/>
    <col min="10502" max="10502" width="13" style="35" customWidth="1"/>
    <col min="10503" max="10503" width="11.7109375" style="35" customWidth="1"/>
    <col min="10504" max="10504" width="12.7109375" style="35" customWidth="1"/>
    <col min="10505" max="10505" width="16.28515625" style="35" customWidth="1"/>
    <col min="10506" max="10506" width="12.5703125" style="35" customWidth="1"/>
    <col min="10507" max="10507" width="17.5703125" style="35" customWidth="1"/>
    <col min="10508" max="10508" width="12" style="35" customWidth="1"/>
    <col min="10509" max="10509" width="8.5703125" style="35"/>
    <col min="10510" max="10510" width="12" style="35" customWidth="1"/>
    <col min="10511" max="10511" width="11.42578125" style="35" customWidth="1"/>
    <col min="10512" max="10513" width="12" style="35" customWidth="1"/>
    <col min="10514" max="10750" width="8.5703125" style="35"/>
    <col min="10751" max="10751" width="13.28515625" style="35" bestFit="1" customWidth="1"/>
    <col min="10752" max="10752" width="16.28515625" style="35" customWidth="1"/>
    <col min="10753" max="10753" width="15.28515625" style="35" customWidth="1"/>
    <col min="10754" max="10754" width="14.42578125" style="35" customWidth="1"/>
    <col min="10755" max="10755" width="14.28515625" style="35" bestFit="1" customWidth="1"/>
    <col min="10756" max="10756" width="12.7109375" style="35" customWidth="1"/>
    <col min="10757" max="10757" width="19" style="35" customWidth="1"/>
    <col min="10758" max="10758" width="13" style="35" customWidth="1"/>
    <col min="10759" max="10759" width="11.7109375" style="35" customWidth="1"/>
    <col min="10760" max="10760" width="12.7109375" style="35" customWidth="1"/>
    <col min="10761" max="10761" width="16.28515625" style="35" customWidth="1"/>
    <col min="10762" max="10762" width="12.5703125" style="35" customWidth="1"/>
    <col min="10763" max="10763" width="17.5703125" style="35" customWidth="1"/>
    <col min="10764" max="10764" width="12" style="35" customWidth="1"/>
    <col min="10765" max="10765" width="8.5703125" style="35"/>
    <col min="10766" max="10766" width="12" style="35" customWidth="1"/>
    <col min="10767" max="10767" width="11.42578125" style="35" customWidth="1"/>
    <col min="10768" max="10769" width="12" style="35" customWidth="1"/>
    <col min="10770" max="11006" width="8.5703125" style="35"/>
    <col min="11007" max="11007" width="13.28515625" style="35" bestFit="1" customWidth="1"/>
    <col min="11008" max="11008" width="16.28515625" style="35" customWidth="1"/>
    <col min="11009" max="11009" width="15.28515625" style="35" customWidth="1"/>
    <col min="11010" max="11010" width="14.42578125" style="35" customWidth="1"/>
    <col min="11011" max="11011" width="14.28515625" style="35" bestFit="1" customWidth="1"/>
    <col min="11012" max="11012" width="12.7109375" style="35" customWidth="1"/>
    <col min="11013" max="11013" width="19" style="35" customWidth="1"/>
    <col min="11014" max="11014" width="13" style="35" customWidth="1"/>
    <col min="11015" max="11015" width="11.7109375" style="35" customWidth="1"/>
    <col min="11016" max="11016" width="12.7109375" style="35" customWidth="1"/>
    <col min="11017" max="11017" width="16.28515625" style="35" customWidth="1"/>
    <col min="11018" max="11018" width="12.5703125" style="35" customWidth="1"/>
    <col min="11019" max="11019" width="17.5703125" style="35" customWidth="1"/>
    <col min="11020" max="11020" width="12" style="35" customWidth="1"/>
    <col min="11021" max="11021" width="8.5703125" style="35"/>
    <col min="11022" max="11022" width="12" style="35" customWidth="1"/>
    <col min="11023" max="11023" width="11.42578125" style="35" customWidth="1"/>
    <col min="11024" max="11025" width="12" style="35" customWidth="1"/>
    <col min="11026" max="11262" width="8.5703125" style="35"/>
    <col min="11263" max="11263" width="13.28515625" style="35" bestFit="1" customWidth="1"/>
    <col min="11264" max="11264" width="16.28515625" style="35" customWidth="1"/>
    <col min="11265" max="11265" width="15.28515625" style="35" customWidth="1"/>
    <col min="11266" max="11266" width="14.42578125" style="35" customWidth="1"/>
    <col min="11267" max="11267" width="14.28515625" style="35" bestFit="1" customWidth="1"/>
    <col min="11268" max="11268" width="12.7109375" style="35" customWidth="1"/>
    <col min="11269" max="11269" width="19" style="35" customWidth="1"/>
    <col min="11270" max="11270" width="13" style="35" customWidth="1"/>
    <col min="11271" max="11271" width="11.7109375" style="35" customWidth="1"/>
    <col min="11272" max="11272" width="12.7109375" style="35" customWidth="1"/>
    <col min="11273" max="11273" width="16.28515625" style="35" customWidth="1"/>
    <col min="11274" max="11274" width="12.5703125" style="35" customWidth="1"/>
    <col min="11275" max="11275" width="17.5703125" style="35" customWidth="1"/>
    <col min="11276" max="11276" width="12" style="35" customWidth="1"/>
    <col min="11277" max="11277" width="8.5703125" style="35"/>
    <col min="11278" max="11278" width="12" style="35" customWidth="1"/>
    <col min="11279" max="11279" width="11.42578125" style="35" customWidth="1"/>
    <col min="11280" max="11281" width="12" style="35" customWidth="1"/>
    <col min="11282" max="11518" width="8.5703125" style="35"/>
    <col min="11519" max="11519" width="13.28515625" style="35" bestFit="1" customWidth="1"/>
    <col min="11520" max="11520" width="16.28515625" style="35" customWidth="1"/>
    <col min="11521" max="11521" width="15.28515625" style="35" customWidth="1"/>
    <col min="11522" max="11522" width="14.42578125" style="35" customWidth="1"/>
    <col min="11523" max="11523" width="14.28515625" style="35" bestFit="1" customWidth="1"/>
    <col min="11524" max="11524" width="12.7109375" style="35" customWidth="1"/>
    <col min="11525" max="11525" width="19" style="35" customWidth="1"/>
    <col min="11526" max="11526" width="13" style="35" customWidth="1"/>
    <col min="11527" max="11527" width="11.7109375" style="35" customWidth="1"/>
    <col min="11528" max="11528" width="12.7109375" style="35" customWidth="1"/>
    <col min="11529" max="11529" width="16.28515625" style="35" customWidth="1"/>
    <col min="11530" max="11530" width="12.5703125" style="35" customWidth="1"/>
    <col min="11531" max="11531" width="17.5703125" style="35" customWidth="1"/>
    <col min="11532" max="11532" width="12" style="35" customWidth="1"/>
    <col min="11533" max="11533" width="8.5703125" style="35"/>
    <col min="11534" max="11534" width="12" style="35" customWidth="1"/>
    <col min="11535" max="11535" width="11.42578125" style="35" customWidth="1"/>
    <col min="11536" max="11537" width="12" style="35" customWidth="1"/>
    <col min="11538" max="11774" width="8.5703125" style="35"/>
    <col min="11775" max="11775" width="13.28515625" style="35" bestFit="1" customWidth="1"/>
    <col min="11776" max="11776" width="16.28515625" style="35" customWidth="1"/>
    <col min="11777" max="11777" width="15.28515625" style="35" customWidth="1"/>
    <col min="11778" max="11778" width="14.42578125" style="35" customWidth="1"/>
    <col min="11779" max="11779" width="14.28515625" style="35" bestFit="1" customWidth="1"/>
    <col min="11780" max="11780" width="12.7109375" style="35" customWidth="1"/>
    <col min="11781" max="11781" width="19" style="35" customWidth="1"/>
    <col min="11782" max="11782" width="13" style="35" customWidth="1"/>
    <col min="11783" max="11783" width="11.7109375" style="35" customWidth="1"/>
    <col min="11784" max="11784" width="12.7109375" style="35" customWidth="1"/>
    <col min="11785" max="11785" width="16.28515625" style="35" customWidth="1"/>
    <col min="11786" max="11786" width="12.5703125" style="35" customWidth="1"/>
    <col min="11787" max="11787" width="17.5703125" style="35" customWidth="1"/>
    <col min="11788" max="11788" width="12" style="35" customWidth="1"/>
    <col min="11789" max="11789" width="8.5703125" style="35"/>
    <col min="11790" max="11790" width="12" style="35" customWidth="1"/>
    <col min="11791" max="11791" width="11.42578125" style="35" customWidth="1"/>
    <col min="11792" max="11793" width="12" style="35" customWidth="1"/>
    <col min="11794" max="12030" width="8.5703125" style="35"/>
    <col min="12031" max="12031" width="13.28515625" style="35" bestFit="1" customWidth="1"/>
    <col min="12032" max="12032" width="16.28515625" style="35" customWidth="1"/>
    <col min="12033" max="12033" width="15.28515625" style="35" customWidth="1"/>
    <col min="12034" max="12034" width="14.42578125" style="35" customWidth="1"/>
    <col min="12035" max="12035" width="14.28515625" style="35" bestFit="1" customWidth="1"/>
    <col min="12036" max="12036" width="12.7109375" style="35" customWidth="1"/>
    <col min="12037" max="12037" width="19" style="35" customWidth="1"/>
    <col min="12038" max="12038" width="13" style="35" customWidth="1"/>
    <col min="12039" max="12039" width="11.7109375" style="35" customWidth="1"/>
    <col min="12040" max="12040" width="12.7109375" style="35" customWidth="1"/>
    <col min="12041" max="12041" width="16.28515625" style="35" customWidth="1"/>
    <col min="12042" max="12042" width="12.5703125" style="35" customWidth="1"/>
    <col min="12043" max="12043" width="17.5703125" style="35" customWidth="1"/>
    <col min="12044" max="12044" width="12" style="35" customWidth="1"/>
    <col min="12045" max="12045" width="8.5703125" style="35"/>
    <col min="12046" max="12046" width="12" style="35" customWidth="1"/>
    <col min="12047" max="12047" width="11.42578125" style="35" customWidth="1"/>
    <col min="12048" max="12049" width="12" style="35" customWidth="1"/>
    <col min="12050" max="12286" width="8.5703125" style="35"/>
    <col min="12287" max="12287" width="13.28515625" style="35" bestFit="1" customWidth="1"/>
    <col min="12288" max="12288" width="16.28515625" style="35" customWidth="1"/>
    <col min="12289" max="12289" width="15.28515625" style="35" customWidth="1"/>
    <col min="12290" max="12290" width="14.42578125" style="35" customWidth="1"/>
    <col min="12291" max="12291" width="14.28515625" style="35" bestFit="1" customWidth="1"/>
    <col min="12292" max="12292" width="12.7109375" style="35" customWidth="1"/>
    <col min="12293" max="12293" width="19" style="35" customWidth="1"/>
    <col min="12294" max="12294" width="13" style="35" customWidth="1"/>
    <col min="12295" max="12295" width="11.7109375" style="35" customWidth="1"/>
    <col min="12296" max="12296" width="12.7109375" style="35" customWidth="1"/>
    <col min="12297" max="12297" width="16.28515625" style="35" customWidth="1"/>
    <col min="12298" max="12298" width="12.5703125" style="35" customWidth="1"/>
    <col min="12299" max="12299" width="17.5703125" style="35" customWidth="1"/>
    <col min="12300" max="12300" width="12" style="35" customWidth="1"/>
    <col min="12301" max="12301" width="8.5703125" style="35"/>
    <col min="12302" max="12302" width="12" style="35" customWidth="1"/>
    <col min="12303" max="12303" width="11.42578125" style="35" customWidth="1"/>
    <col min="12304" max="12305" width="12" style="35" customWidth="1"/>
    <col min="12306" max="12542" width="8.5703125" style="35"/>
    <col min="12543" max="12543" width="13.28515625" style="35" bestFit="1" customWidth="1"/>
    <col min="12544" max="12544" width="16.28515625" style="35" customWidth="1"/>
    <col min="12545" max="12545" width="15.28515625" style="35" customWidth="1"/>
    <col min="12546" max="12546" width="14.42578125" style="35" customWidth="1"/>
    <col min="12547" max="12547" width="14.28515625" style="35" bestFit="1" customWidth="1"/>
    <col min="12548" max="12548" width="12.7109375" style="35" customWidth="1"/>
    <col min="12549" max="12549" width="19" style="35" customWidth="1"/>
    <col min="12550" max="12550" width="13" style="35" customWidth="1"/>
    <col min="12551" max="12551" width="11.7109375" style="35" customWidth="1"/>
    <col min="12552" max="12552" width="12.7109375" style="35" customWidth="1"/>
    <col min="12553" max="12553" width="16.28515625" style="35" customWidth="1"/>
    <col min="12554" max="12554" width="12.5703125" style="35" customWidth="1"/>
    <col min="12555" max="12555" width="17.5703125" style="35" customWidth="1"/>
    <col min="12556" max="12556" width="12" style="35" customWidth="1"/>
    <col min="12557" max="12557" width="8.5703125" style="35"/>
    <col min="12558" max="12558" width="12" style="35" customWidth="1"/>
    <col min="12559" max="12559" width="11.42578125" style="35" customWidth="1"/>
    <col min="12560" max="12561" width="12" style="35" customWidth="1"/>
    <col min="12562" max="12798" width="8.5703125" style="35"/>
    <col min="12799" max="12799" width="13.28515625" style="35" bestFit="1" customWidth="1"/>
    <col min="12800" max="12800" width="16.28515625" style="35" customWidth="1"/>
    <col min="12801" max="12801" width="15.28515625" style="35" customWidth="1"/>
    <col min="12802" max="12802" width="14.42578125" style="35" customWidth="1"/>
    <col min="12803" max="12803" width="14.28515625" style="35" bestFit="1" customWidth="1"/>
    <col min="12804" max="12804" width="12.7109375" style="35" customWidth="1"/>
    <col min="12805" max="12805" width="19" style="35" customWidth="1"/>
    <col min="12806" max="12806" width="13" style="35" customWidth="1"/>
    <col min="12807" max="12807" width="11.7109375" style="35" customWidth="1"/>
    <col min="12808" max="12808" width="12.7109375" style="35" customWidth="1"/>
    <col min="12809" max="12809" width="16.28515625" style="35" customWidth="1"/>
    <col min="12810" max="12810" width="12.5703125" style="35" customWidth="1"/>
    <col min="12811" max="12811" width="17.5703125" style="35" customWidth="1"/>
    <col min="12812" max="12812" width="12" style="35" customWidth="1"/>
    <col min="12813" max="12813" width="8.5703125" style="35"/>
    <col min="12814" max="12814" width="12" style="35" customWidth="1"/>
    <col min="12815" max="12815" width="11.42578125" style="35" customWidth="1"/>
    <col min="12816" max="12817" width="12" style="35" customWidth="1"/>
    <col min="12818" max="13054" width="8.5703125" style="35"/>
    <col min="13055" max="13055" width="13.28515625" style="35" bestFit="1" customWidth="1"/>
    <col min="13056" max="13056" width="16.28515625" style="35" customWidth="1"/>
    <col min="13057" max="13057" width="15.28515625" style="35" customWidth="1"/>
    <col min="13058" max="13058" width="14.42578125" style="35" customWidth="1"/>
    <col min="13059" max="13059" width="14.28515625" style="35" bestFit="1" customWidth="1"/>
    <col min="13060" max="13060" width="12.7109375" style="35" customWidth="1"/>
    <col min="13061" max="13061" width="19" style="35" customWidth="1"/>
    <col min="13062" max="13062" width="13" style="35" customWidth="1"/>
    <col min="13063" max="13063" width="11.7109375" style="35" customWidth="1"/>
    <col min="13064" max="13064" width="12.7109375" style="35" customWidth="1"/>
    <col min="13065" max="13065" width="16.28515625" style="35" customWidth="1"/>
    <col min="13066" max="13066" width="12.5703125" style="35" customWidth="1"/>
    <col min="13067" max="13067" width="17.5703125" style="35" customWidth="1"/>
    <col min="13068" max="13068" width="12" style="35" customWidth="1"/>
    <col min="13069" max="13069" width="8.5703125" style="35"/>
    <col min="13070" max="13070" width="12" style="35" customWidth="1"/>
    <col min="13071" max="13071" width="11.42578125" style="35" customWidth="1"/>
    <col min="13072" max="13073" width="12" style="35" customWidth="1"/>
    <col min="13074" max="13310" width="8.5703125" style="35"/>
    <col min="13311" max="13311" width="13.28515625" style="35" bestFit="1" customWidth="1"/>
    <col min="13312" max="13312" width="16.28515625" style="35" customWidth="1"/>
    <col min="13313" max="13313" width="15.28515625" style="35" customWidth="1"/>
    <col min="13314" max="13314" width="14.42578125" style="35" customWidth="1"/>
    <col min="13315" max="13315" width="14.28515625" style="35" bestFit="1" customWidth="1"/>
    <col min="13316" max="13316" width="12.7109375" style="35" customWidth="1"/>
    <col min="13317" max="13317" width="19" style="35" customWidth="1"/>
    <col min="13318" max="13318" width="13" style="35" customWidth="1"/>
    <col min="13319" max="13319" width="11.7109375" style="35" customWidth="1"/>
    <col min="13320" max="13320" width="12.7109375" style="35" customWidth="1"/>
    <col min="13321" max="13321" width="16.28515625" style="35" customWidth="1"/>
    <col min="13322" max="13322" width="12.5703125" style="35" customWidth="1"/>
    <col min="13323" max="13323" width="17.5703125" style="35" customWidth="1"/>
    <col min="13324" max="13324" width="12" style="35" customWidth="1"/>
    <col min="13325" max="13325" width="8.5703125" style="35"/>
    <col min="13326" max="13326" width="12" style="35" customWidth="1"/>
    <col min="13327" max="13327" width="11.42578125" style="35" customWidth="1"/>
    <col min="13328" max="13329" width="12" style="35" customWidth="1"/>
    <col min="13330" max="13566" width="8.5703125" style="35"/>
    <col min="13567" max="13567" width="13.28515625" style="35" bestFit="1" customWidth="1"/>
    <col min="13568" max="13568" width="16.28515625" style="35" customWidth="1"/>
    <col min="13569" max="13569" width="15.28515625" style="35" customWidth="1"/>
    <col min="13570" max="13570" width="14.42578125" style="35" customWidth="1"/>
    <col min="13571" max="13571" width="14.28515625" style="35" bestFit="1" customWidth="1"/>
    <col min="13572" max="13572" width="12.7109375" style="35" customWidth="1"/>
    <col min="13573" max="13573" width="19" style="35" customWidth="1"/>
    <col min="13574" max="13574" width="13" style="35" customWidth="1"/>
    <col min="13575" max="13575" width="11.7109375" style="35" customWidth="1"/>
    <col min="13576" max="13576" width="12.7109375" style="35" customWidth="1"/>
    <col min="13577" max="13577" width="16.28515625" style="35" customWidth="1"/>
    <col min="13578" max="13578" width="12.5703125" style="35" customWidth="1"/>
    <col min="13579" max="13579" width="17.5703125" style="35" customWidth="1"/>
    <col min="13580" max="13580" width="12" style="35" customWidth="1"/>
    <col min="13581" max="13581" width="8.5703125" style="35"/>
    <col min="13582" max="13582" width="12" style="35" customWidth="1"/>
    <col min="13583" max="13583" width="11.42578125" style="35" customWidth="1"/>
    <col min="13584" max="13585" width="12" style="35" customWidth="1"/>
    <col min="13586" max="13822" width="8.5703125" style="35"/>
    <col min="13823" max="13823" width="13.28515625" style="35" bestFit="1" customWidth="1"/>
    <col min="13824" max="13824" width="16.28515625" style="35" customWidth="1"/>
    <col min="13825" max="13825" width="15.28515625" style="35" customWidth="1"/>
    <col min="13826" max="13826" width="14.42578125" style="35" customWidth="1"/>
    <col min="13827" max="13827" width="14.28515625" style="35" bestFit="1" customWidth="1"/>
    <col min="13828" max="13828" width="12.7109375" style="35" customWidth="1"/>
    <col min="13829" max="13829" width="19" style="35" customWidth="1"/>
    <col min="13830" max="13830" width="13" style="35" customWidth="1"/>
    <col min="13831" max="13831" width="11.7109375" style="35" customWidth="1"/>
    <col min="13832" max="13832" width="12.7109375" style="35" customWidth="1"/>
    <col min="13833" max="13833" width="16.28515625" style="35" customWidth="1"/>
    <col min="13834" max="13834" width="12.5703125" style="35" customWidth="1"/>
    <col min="13835" max="13835" width="17.5703125" style="35" customWidth="1"/>
    <col min="13836" max="13836" width="12" style="35" customWidth="1"/>
    <col min="13837" max="13837" width="8.5703125" style="35"/>
    <col min="13838" max="13838" width="12" style="35" customWidth="1"/>
    <col min="13839" max="13839" width="11.42578125" style="35" customWidth="1"/>
    <col min="13840" max="13841" width="12" style="35" customWidth="1"/>
    <col min="13842" max="14078" width="8.5703125" style="35"/>
    <col min="14079" max="14079" width="13.28515625" style="35" bestFit="1" customWidth="1"/>
    <col min="14080" max="14080" width="16.28515625" style="35" customWidth="1"/>
    <col min="14081" max="14081" width="15.28515625" style="35" customWidth="1"/>
    <col min="14082" max="14082" width="14.42578125" style="35" customWidth="1"/>
    <col min="14083" max="14083" width="14.28515625" style="35" bestFit="1" customWidth="1"/>
    <col min="14084" max="14084" width="12.7109375" style="35" customWidth="1"/>
    <col min="14085" max="14085" width="19" style="35" customWidth="1"/>
    <col min="14086" max="14086" width="13" style="35" customWidth="1"/>
    <col min="14087" max="14087" width="11.7109375" style="35" customWidth="1"/>
    <col min="14088" max="14088" width="12.7109375" style="35" customWidth="1"/>
    <col min="14089" max="14089" width="16.28515625" style="35" customWidth="1"/>
    <col min="14090" max="14090" width="12.5703125" style="35" customWidth="1"/>
    <col min="14091" max="14091" width="17.5703125" style="35" customWidth="1"/>
    <col min="14092" max="14092" width="12" style="35" customWidth="1"/>
    <col min="14093" max="14093" width="8.5703125" style="35"/>
    <col min="14094" max="14094" width="12" style="35" customWidth="1"/>
    <col min="14095" max="14095" width="11.42578125" style="35" customWidth="1"/>
    <col min="14096" max="14097" width="12" style="35" customWidth="1"/>
    <col min="14098" max="14334" width="8.5703125" style="35"/>
    <col min="14335" max="14335" width="13.28515625" style="35" bestFit="1" customWidth="1"/>
    <col min="14336" max="14336" width="16.28515625" style="35" customWidth="1"/>
    <col min="14337" max="14337" width="15.28515625" style="35" customWidth="1"/>
    <col min="14338" max="14338" width="14.42578125" style="35" customWidth="1"/>
    <col min="14339" max="14339" width="14.28515625" style="35" bestFit="1" customWidth="1"/>
    <col min="14340" max="14340" width="12.7109375" style="35" customWidth="1"/>
    <col min="14341" max="14341" width="19" style="35" customWidth="1"/>
    <col min="14342" max="14342" width="13" style="35" customWidth="1"/>
    <col min="14343" max="14343" width="11.7109375" style="35" customWidth="1"/>
    <col min="14344" max="14344" width="12.7109375" style="35" customWidth="1"/>
    <col min="14345" max="14345" width="16.28515625" style="35" customWidth="1"/>
    <col min="14346" max="14346" width="12.5703125" style="35" customWidth="1"/>
    <col min="14347" max="14347" width="17.5703125" style="35" customWidth="1"/>
    <col min="14348" max="14348" width="12" style="35" customWidth="1"/>
    <col min="14349" max="14349" width="8.5703125" style="35"/>
    <col min="14350" max="14350" width="12" style="35" customWidth="1"/>
    <col min="14351" max="14351" width="11.42578125" style="35" customWidth="1"/>
    <col min="14352" max="14353" width="12" style="35" customWidth="1"/>
    <col min="14354" max="14590" width="8.5703125" style="35"/>
    <col min="14591" max="14591" width="13.28515625" style="35" bestFit="1" customWidth="1"/>
    <col min="14592" max="14592" width="16.28515625" style="35" customWidth="1"/>
    <col min="14593" max="14593" width="15.28515625" style="35" customWidth="1"/>
    <col min="14594" max="14594" width="14.42578125" style="35" customWidth="1"/>
    <col min="14595" max="14595" width="14.28515625" style="35" bestFit="1" customWidth="1"/>
    <col min="14596" max="14596" width="12.7109375" style="35" customWidth="1"/>
    <col min="14597" max="14597" width="19" style="35" customWidth="1"/>
    <col min="14598" max="14598" width="13" style="35" customWidth="1"/>
    <col min="14599" max="14599" width="11.7109375" style="35" customWidth="1"/>
    <col min="14600" max="14600" width="12.7109375" style="35" customWidth="1"/>
    <col min="14601" max="14601" width="16.28515625" style="35" customWidth="1"/>
    <col min="14602" max="14602" width="12.5703125" style="35" customWidth="1"/>
    <col min="14603" max="14603" width="17.5703125" style="35" customWidth="1"/>
    <col min="14604" max="14604" width="12" style="35" customWidth="1"/>
    <col min="14605" max="14605" width="8.5703125" style="35"/>
    <col min="14606" max="14606" width="12" style="35" customWidth="1"/>
    <col min="14607" max="14607" width="11.42578125" style="35" customWidth="1"/>
    <col min="14608" max="14609" width="12" style="35" customWidth="1"/>
    <col min="14610" max="14846" width="8.5703125" style="35"/>
    <col min="14847" max="14847" width="13.28515625" style="35" bestFit="1" customWidth="1"/>
    <col min="14848" max="14848" width="16.28515625" style="35" customWidth="1"/>
    <col min="14849" max="14849" width="15.28515625" style="35" customWidth="1"/>
    <col min="14850" max="14850" width="14.42578125" style="35" customWidth="1"/>
    <col min="14851" max="14851" width="14.28515625" style="35" bestFit="1" customWidth="1"/>
    <col min="14852" max="14852" width="12.7109375" style="35" customWidth="1"/>
    <col min="14853" max="14853" width="19" style="35" customWidth="1"/>
    <col min="14854" max="14854" width="13" style="35" customWidth="1"/>
    <col min="14855" max="14855" width="11.7109375" style="35" customWidth="1"/>
    <col min="14856" max="14856" width="12.7109375" style="35" customWidth="1"/>
    <col min="14857" max="14857" width="16.28515625" style="35" customWidth="1"/>
    <col min="14858" max="14858" width="12.5703125" style="35" customWidth="1"/>
    <col min="14859" max="14859" width="17.5703125" style="35" customWidth="1"/>
    <col min="14860" max="14860" width="12" style="35" customWidth="1"/>
    <col min="14861" max="14861" width="8.5703125" style="35"/>
    <col min="14862" max="14862" width="12" style="35" customWidth="1"/>
    <col min="14863" max="14863" width="11.42578125" style="35" customWidth="1"/>
    <col min="14864" max="14865" width="12" style="35" customWidth="1"/>
    <col min="14866" max="15102" width="8.5703125" style="35"/>
    <col min="15103" max="15103" width="13.28515625" style="35" bestFit="1" customWidth="1"/>
    <col min="15104" max="15104" width="16.28515625" style="35" customWidth="1"/>
    <col min="15105" max="15105" width="15.28515625" style="35" customWidth="1"/>
    <col min="15106" max="15106" width="14.42578125" style="35" customWidth="1"/>
    <col min="15107" max="15107" width="14.28515625" style="35" bestFit="1" customWidth="1"/>
    <col min="15108" max="15108" width="12.7109375" style="35" customWidth="1"/>
    <col min="15109" max="15109" width="19" style="35" customWidth="1"/>
    <col min="15110" max="15110" width="13" style="35" customWidth="1"/>
    <col min="15111" max="15111" width="11.7109375" style="35" customWidth="1"/>
    <col min="15112" max="15112" width="12.7109375" style="35" customWidth="1"/>
    <col min="15113" max="15113" width="16.28515625" style="35" customWidth="1"/>
    <col min="15114" max="15114" width="12.5703125" style="35" customWidth="1"/>
    <col min="15115" max="15115" width="17.5703125" style="35" customWidth="1"/>
    <col min="15116" max="15116" width="12" style="35" customWidth="1"/>
    <col min="15117" max="15117" width="8.5703125" style="35"/>
    <col min="15118" max="15118" width="12" style="35" customWidth="1"/>
    <col min="15119" max="15119" width="11.42578125" style="35" customWidth="1"/>
    <col min="15120" max="15121" width="12" style="35" customWidth="1"/>
    <col min="15122" max="15358" width="8.5703125" style="35"/>
    <col min="15359" max="15359" width="13.28515625" style="35" bestFit="1" customWidth="1"/>
    <col min="15360" max="15360" width="16.28515625" style="35" customWidth="1"/>
    <col min="15361" max="15361" width="15.28515625" style="35" customWidth="1"/>
    <col min="15362" max="15362" width="14.42578125" style="35" customWidth="1"/>
    <col min="15363" max="15363" width="14.28515625" style="35" bestFit="1" customWidth="1"/>
    <col min="15364" max="15364" width="12.7109375" style="35" customWidth="1"/>
    <col min="15365" max="15365" width="19" style="35" customWidth="1"/>
    <col min="15366" max="15366" width="13" style="35" customWidth="1"/>
    <col min="15367" max="15367" width="11.7109375" style="35" customWidth="1"/>
    <col min="15368" max="15368" width="12.7109375" style="35" customWidth="1"/>
    <col min="15369" max="15369" width="16.28515625" style="35" customWidth="1"/>
    <col min="15370" max="15370" width="12.5703125" style="35" customWidth="1"/>
    <col min="15371" max="15371" width="17.5703125" style="35" customWidth="1"/>
    <col min="15372" max="15372" width="12" style="35" customWidth="1"/>
    <col min="15373" max="15373" width="8.5703125" style="35"/>
    <col min="15374" max="15374" width="12" style="35" customWidth="1"/>
    <col min="15375" max="15375" width="11.42578125" style="35" customWidth="1"/>
    <col min="15376" max="15377" width="12" style="35" customWidth="1"/>
    <col min="15378" max="15614" width="8.5703125" style="35"/>
    <col min="15615" max="15615" width="13.28515625" style="35" bestFit="1" customWidth="1"/>
    <col min="15616" max="15616" width="16.28515625" style="35" customWidth="1"/>
    <col min="15617" max="15617" width="15.28515625" style="35" customWidth="1"/>
    <col min="15618" max="15618" width="14.42578125" style="35" customWidth="1"/>
    <col min="15619" max="15619" width="14.28515625" style="35" bestFit="1" customWidth="1"/>
    <col min="15620" max="15620" width="12.7109375" style="35" customWidth="1"/>
    <col min="15621" max="15621" width="19" style="35" customWidth="1"/>
    <col min="15622" max="15622" width="13" style="35" customWidth="1"/>
    <col min="15623" max="15623" width="11.7109375" style="35" customWidth="1"/>
    <col min="15624" max="15624" width="12.7109375" style="35" customWidth="1"/>
    <col min="15625" max="15625" width="16.28515625" style="35" customWidth="1"/>
    <col min="15626" max="15626" width="12.5703125" style="35" customWidth="1"/>
    <col min="15627" max="15627" width="17.5703125" style="35" customWidth="1"/>
    <col min="15628" max="15628" width="12" style="35" customWidth="1"/>
    <col min="15629" max="15629" width="8.5703125" style="35"/>
    <col min="15630" max="15630" width="12" style="35" customWidth="1"/>
    <col min="15631" max="15631" width="11.42578125" style="35" customWidth="1"/>
    <col min="15632" max="15633" width="12" style="35" customWidth="1"/>
    <col min="15634" max="15870" width="8.5703125" style="35"/>
    <col min="15871" max="15871" width="13.28515625" style="35" bestFit="1" customWidth="1"/>
    <col min="15872" max="15872" width="16.28515625" style="35" customWidth="1"/>
    <col min="15873" max="15873" width="15.28515625" style="35" customWidth="1"/>
    <col min="15874" max="15874" width="14.42578125" style="35" customWidth="1"/>
    <col min="15875" max="15875" width="14.28515625" style="35" bestFit="1" customWidth="1"/>
    <col min="15876" max="15876" width="12.7109375" style="35" customWidth="1"/>
    <col min="15877" max="15877" width="19" style="35" customWidth="1"/>
    <col min="15878" max="15878" width="13" style="35" customWidth="1"/>
    <col min="15879" max="15879" width="11.7109375" style="35" customWidth="1"/>
    <col min="15880" max="15880" width="12.7109375" style="35" customWidth="1"/>
    <col min="15881" max="15881" width="16.28515625" style="35" customWidth="1"/>
    <col min="15882" max="15882" width="12.5703125" style="35" customWidth="1"/>
    <col min="15883" max="15883" width="17.5703125" style="35" customWidth="1"/>
    <col min="15884" max="15884" width="12" style="35" customWidth="1"/>
    <col min="15885" max="15885" width="8.5703125" style="35"/>
    <col min="15886" max="15886" width="12" style="35" customWidth="1"/>
    <col min="15887" max="15887" width="11.42578125" style="35" customWidth="1"/>
    <col min="15888" max="15889" width="12" style="35" customWidth="1"/>
    <col min="15890" max="16126" width="8.5703125" style="35"/>
    <col min="16127" max="16127" width="13.28515625" style="35" bestFit="1" customWidth="1"/>
    <col min="16128" max="16128" width="16.28515625" style="35" customWidth="1"/>
    <col min="16129" max="16129" width="15.28515625" style="35" customWidth="1"/>
    <col min="16130" max="16130" width="14.42578125" style="35" customWidth="1"/>
    <col min="16131" max="16131" width="14.28515625" style="35" bestFit="1" customWidth="1"/>
    <col min="16132" max="16132" width="12.7109375" style="35" customWidth="1"/>
    <col min="16133" max="16133" width="19" style="35" customWidth="1"/>
    <col min="16134" max="16134" width="13" style="35" customWidth="1"/>
    <col min="16135" max="16135" width="11.7109375" style="35" customWidth="1"/>
    <col min="16136" max="16136" width="12.7109375" style="35" customWidth="1"/>
    <col min="16137" max="16137" width="16.28515625" style="35" customWidth="1"/>
    <col min="16138" max="16138" width="12.5703125" style="35" customWidth="1"/>
    <col min="16139" max="16139" width="17.5703125" style="35" customWidth="1"/>
    <col min="16140" max="16140" width="12" style="35" customWidth="1"/>
    <col min="16141" max="16141" width="8.5703125" style="35"/>
    <col min="16142" max="16142" width="12" style="35" customWidth="1"/>
    <col min="16143" max="16143" width="11.42578125" style="35" customWidth="1"/>
    <col min="16144" max="16145" width="12" style="35" customWidth="1"/>
    <col min="16146" max="16384" width="8.5703125" style="35"/>
  </cols>
  <sheetData>
    <row r="1" spans="1:14" ht="14.25" customHeight="1" x14ac:dyDescent="0.3">
      <c r="A1" s="551" t="s">
        <v>0</v>
      </c>
      <c r="B1" s="552"/>
      <c r="C1" s="552"/>
      <c r="D1" s="37"/>
      <c r="E1" s="38"/>
      <c r="F1" s="39"/>
      <c r="H1" s="502" t="s">
        <v>1</v>
      </c>
      <c r="I1" s="503"/>
      <c r="J1" s="503"/>
      <c r="K1" s="504"/>
    </row>
    <row r="2" spans="1:14" ht="12.75" customHeight="1" x14ac:dyDescent="0.3">
      <c r="A2" s="556" t="s">
        <v>2</v>
      </c>
      <c r="B2" s="557"/>
      <c r="C2" s="557"/>
      <c r="D2" s="41"/>
      <c r="E2" s="36"/>
      <c r="F2" s="42"/>
      <c r="H2" s="507"/>
      <c r="I2" s="508"/>
      <c r="J2" s="508"/>
      <c r="K2" s="509"/>
    </row>
    <row r="3" spans="1:14" ht="19.5" customHeight="1" thickBot="1" x14ac:dyDescent="0.35">
      <c r="A3" s="558" t="s">
        <v>3</v>
      </c>
      <c r="B3" s="559" t="s">
        <v>4</v>
      </c>
      <c r="C3" s="559" t="s">
        <v>4</v>
      </c>
      <c r="D3" s="44"/>
      <c r="E3" s="45"/>
      <c r="F3" s="46"/>
      <c r="H3" s="510"/>
      <c r="I3" s="511"/>
      <c r="J3" s="511"/>
      <c r="K3" s="512"/>
    </row>
    <row r="4" spans="1:14" ht="16.5" customHeight="1" x14ac:dyDescent="0.3">
      <c r="A4" s="47"/>
      <c r="B4" s="47"/>
      <c r="C4" s="47"/>
      <c r="D4" s="47"/>
      <c r="E4" s="47"/>
      <c r="F4" s="47"/>
      <c r="G4" s="47"/>
      <c r="H4" s="47"/>
      <c r="I4" s="47"/>
      <c r="J4" s="47"/>
      <c r="K4" s="49"/>
    </row>
    <row r="5" spans="1:14" ht="19.5" customHeight="1" x14ac:dyDescent="0.3">
      <c r="A5" s="575" t="s">
        <v>84</v>
      </c>
      <c r="B5" s="576"/>
      <c r="C5" s="576"/>
      <c r="D5" s="576"/>
      <c r="E5" s="576"/>
      <c r="F5" s="576"/>
      <c r="G5" s="576"/>
      <c r="H5" s="576"/>
      <c r="I5" s="576"/>
      <c r="J5" s="576"/>
      <c r="K5" s="576"/>
    </row>
    <row r="6" spans="1:14" ht="66" customHeight="1" x14ac:dyDescent="0.3">
      <c r="A6" s="515" t="s">
        <v>5</v>
      </c>
      <c r="B6" s="50" t="s">
        <v>6</v>
      </c>
      <c r="C6" s="50" t="s">
        <v>24</v>
      </c>
      <c r="D6" s="50" t="s">
        <v>62</v>
      </c>
      <c r="E6" s="50"/>
      <c r="F6" s="50"/>
      <c r="G6" s="50" t="s">
        <v>25</v>
      </c>
      <c r="H6" s="50" t="s">
        <v>79</v>
      </c>
      <c r="I6" s="85" t="s">
        <v>26</v>
      </c>
      <c r="J6" s="87" t="s">
        <v>37</v>
      </c>
      <c r="K6" s="87" t="s">
        <v>38</v>
      </c>
    </row>
    <row r="7" spans="1:14" ht="18" customHeight="1" x14ac:dyDescent="0.3">
      <c r="A7" s="515"/>
      <c r="B7" s="52" t="s">
        <v>82</v>
      </c>
      <c r="C7" s="53">
        <v>60102.87</v>
      </c>
      <c r="D7" s="54">
        <f>178.02*13</f>
        <v>2314.2600000000002</v>
      </c>
      <c r="E7" s="36"/>
      <c r="F7" s="55"/>
      <c r="G7" s="56">
        <f>+C7+D7</f>
        <v>62417.130000000005</v>
      </c>
      <c r="H7" s="57">
        <f>G7*38.38%</f>
        <v>23955.694494000003</v>
      </c>
      <c r="I7" s="58">
        <f>+ROUND(+G7+H7,2)</f>
        <v>86372.82</v>
      </c>
      <c r="J7" s="88"/>
      <c r="K7" s="98">
        <f>+ROUND(I7*J7,2)</f>
        <v>0</v>
      </c>
    </row>
    <row r="8" spans="1:14" ht="18" customHeight="1" x14ac:dyDescent="0.3">
      <c r="A8" s="515"/>
      <c r="B8" s="52" t="s">
        <v>8</v>
      </c>
      <c r="C8" s="53">
        <v>47015.77</v>
      </c>
      <c r="D8" s="54">
        <f>139.22*13</f>
        <v>1809.86</v>
      </c>
      <c r="E8" s="61"/>
      <c r="F8" s="55"/>
      <c r="G8" s="56">
        <f>+C8+D8</f>
        <v>48825.63</v>
      </c>
      <c r="H8" s="57">
        <f>G8*38.38%</f>
        <v>18739.276794000001</v>
      </c>
      <c r="I8" s="58">
        <f>+ROUND(+G8+H8,2)</f>
        <v>67564.91</v>
      </c>
      <c r="J8" s="88"/>
      <c r="K8" s="98">
        <f>+ROUND(I8*J8,2)</f>
        <v>0</v>
      </c>
      <c r="L8" s="90"/>
      <c r="N8" s="43"/>
    </row>
    <row r="9" spans="1:14" ht="14.25" customHeight="1" x14ac:dyDescent="0.3">
      <c r="A9" s="62"/>
      <c r="B9" s="63"/>
      <c r="C9" s="99"/>
      <c r="D9" s="99"/>
      <c r="E9" s="99"/>
      <c r="F9" s="99"/>
      <c r="G9" s="99"/>
      <c r="H9" s="99"/>
      <c r="I9" s="99"/>
      <c r="J9" s="100"/>
      <c r="K9" s="99"/>
      <c r="L9" s="90"/>
      <c r="M9" s="43"/>
      <c r="N9" s="43"/>
    </row>
    <row r="10" spans="1:14" ht="84" customHeight="1" x14ac:dyDescent="0.3">
      <c r="A10" s="515" t="s">
        <v>55</v>
      </c>
      <c r="B10" s="65"/>
      <c r="C10" s="50" t="s">
        <v>30</v>
      </c>
      <c r="D10" s="50" t="s">
        <v>63</v>
      </c>
      <c r="E10" s="50" t="s">
        <v>31</v>
      </c>
      <c r="F10" s="50" t="s">
        <v>54</v>
      </c>
      <c r="G10" s="50" t="s">
        <v>32</v>
      </c>
      <c r="H10" s="50" t="s">
        <v>79</v>
      </c>
      <c r="I10" s="85" t="s">
        <v>33</v>
      </c>
      <c r="J10" s="87" t="s">
        <v>37</v>
      </c>
      <c r="K10" s="87" t="s">
        <v>38</v>
      </c>
      <c r="N10" s="43"/>
    </row>
    <row r="11" spans="1:14" ht="15.75" customHeight="1" x14ac:dyDescent="0.3">
      <c r="A11" s="515"/>
      <c r="B11" s="61" t="s">
        <v>11</v>
      </c>
      <c r="C11" s="101">
        <v>23501.93</v>
      </c>
      <c r="D11" s="54">
        <f>75.38*12</f>
        <v>904.56</v>
      </c>
      <c r="E11" s="59"/>
      <c r="F11" s="66">
        <f>+ROUND((C11+D11+E11)/12,2)</f>
        <v>2033.87</v>
      </c>
      <c r="G11" s="59">
        <f>+F11+D11+C11+E11</f>
        <v>26440.36</v>
      </c>
      <c r="H11" s="57">
        <f>G11*38.38%</f>
        <v>10147.810168000002</v>
      </c>
      <c r="I11" s="58">
        <f>+ROUND(+G11+H11,2)</f>
        <v>36588.17</v>
      </c>
      <c r="J11" s="88"/>
      <c r="K11" s="98">
        <f>+ROUND(I11*J11,2)</f>
        <v>0</v>
      </c>
    </row>
    <row r="12" spans="1:14" x14ac:dyDescent="0.3">
      <c r="A12" s="515"/>
      <c r="B12" s="67"/>
      <c r="C12" s="69"/>
      <c r="D12" s="68"/>
      <c r="E12" s="72"/>
      <c r="F12" s="69"/>
      <c r="G12" s="69"/>
      <c r="H12" s="69"/>
      <c r="I12" s="69"/>
      <c r="J12" s="69"/>
      <c r="K12" s="69"/>
    </row>
    <row r="13" spans="1:14" x14ac:dyDescent="0.3">
      <c r="A13" s="515"/>
      <c r="B13" s="61" t="s">
        <v>12</v>
      </c>
      <c r="C13" s="101">
        <v>19351.97</v>
      </c>
      <c r="D13" s="54">
        <f>62.06*12</f>
        <v>744.72</v>
      </c>
      <c r="E13" s="59"/>
      <c r="F13" s="66">
        <f>+ROUND((C13+D13+E13)/12,2)</f>
        <v>1674.72</v>
      </c>
      <c r="G13" s="59">
        <f>+F13+D13+C13+E13</f>
        <v>21771.41</v>
      </c>
      <c r="H13" s="57">
        <f>G13*38.38%</f>
        <v>8355.8671580000009</v>
      </c>
      <c r="I13" s="58">
        <f>+ROUND(+G13+H13,2)</f>
        <v>30127.279999999999</v>
      </c>
      <c r="J13" s="88"/>
      <c r="K13" s="98">
        <f>+ROUND(I13*J13,2)</f>
        <v>0</v>
      </c>
    </row>
    <row r="14" spans="1:14" x14ac:dyDescent="0.3">
      <c r="A14" s="515"/>
      <c r="B14" s="71"/>
      <c r="C14" s="72"/>
      <c r="D14" s="68"/>
      <c r="E14" s="72"/>
      <c r="F14" s="72"/>
      <c r="G14" s="69"/>
      <c r="H14" s="72"/>
      <c r="I14" s="72"/>
      <c r="J14" s="72"/>
      <c r="K14" s="72"/>
    </row>
    <row r="15" spans="1:14" x14ac:dyDescent="0.3">
      <c r="A15" s="515"/>
      <c r="B15" s="61" t="s">
        <v>13</v>
      </c>
      <c r="C15" s="101">
        <v>18390.84</v>
      </c>
      <c r="D15" s="54">
        <f>58.98*12</f>
        <v>707.76</v>
      </c>
      <c r="E15" s="59"/>
      <c r="F15" s="66">
        <f>+ROUND((C15+D15+E15)/12,2)</f>
        <v>1591.55</v>
      </c>
      <c r="G15" s="59">
        <f>+F15+D15+C15+E15</f>
        <v>20690.150000000001</v>
      </c>
      <c r="H15" s="57">
        <f>G15*38.38%</f>
        <v>7940.879570000001</v>
      </c>
      <c r="I15" s="58">
        <f>+ROUND(+G15+H15,2)</f>
        <v>28631.03</v>
      </c>
      <c r="J15" s="88"/>
      <c r="K15" s="98">
        <f>+ROUND(I15*J15,2)</f>
        <v>0</v>
      </c>
    </row>
    <row r="16" spans="1:14" x14ac:dyDescent="0.3">
      <c r="A16" s="515"/>
      <c r="B16" s="67"/>
      <c r="C16" s="102"/>
      <c r="D16" s="68"/>
      <c r="E16" s="103"/>
      <c r="F16" s="102"/>
      <c r="G16" s="102"/>
      <c r="H16" s="104"/>
      <c r="I16" s="104"/>
      <c r="J16" s="104"/>
      <c r="K16" s="104"/>
    </row>
    <row r="17" spans="1:11" ht="33" customHeight="1" x14ac:dyDescent="0.35">
      <c r="B17" s="36"/>
      <c r="C17" s="105"/>
      <c r="D17" s="106"/>
      <c r="E17" s="106"/>
      <c r="F17" s="105"/>
      <c r="G17" s="107" t="s">
        <v>15</v>
      </c>
      <c r="H17" s="108" t="s">
        <v>16</v>
      </c>
      <c r="I17" s="109"/>
      <c r="J17" s="110">
        <f>+J7</f>
        <v>0</v>
      </c>
      <c r="K17" s="111">
        <f>+K7</f>
        <v>0</v>
      </c>
    </row>
    <row r="18" spans="1:11" ht="29.25" customHeight="1" x14ac:dyDescent="0.35">
      <c r="B18" s="91"/>
      <c r="C18" s="91"/>
      <c r="D18" s="36"/>
      <c r="E18" s="36"/>
      <c r="F18" s="91"/>
      <c r="G18" s="107" t="s">
        <v>15</v>
      </c>
      <c r="H18" s="112" t="s">
        <v>17</v>
      </c>
      <c r="I18" s="55"/>
      <c r="J18" s="113">
        <f>+SUM(J8:J16)</f>
        <v>0</v>
      </c>
      <c r="K18" s="98">
        <f>+SUM(K8:K16)</f>
        <v>0</v>
      </c>
    </row>
    <row r="19" spans="1:11" ht="37.5" customHeight="1" x14ac:dyDescent="0.3">
      <c r="B19" s="91"/>
      <c r="C19" s="91"/>
      <c r="D19" s="91"/>
      <c r="E19" s="91"/>
      <c r="F19" s="91"/>
      <c r="G19" s="91"/>
      <c r="H19" s="27" t="s">
        <v>18</v>
      </c>
      <c r="I19" s="27"/>
      <c r="J19" s="92">
        <f>+SUM(J7:J16)</f>
        <v>0</v>
      </c>
      <c r="K19" s="89">
        <f>+SUM(K7:K16)</f>
        <v>0</v>
      </c>
    </row>
    <row r="20" spans="1:11" ht="18.75" customHeight="1" x14ac:dyDescent="0.3">
      <c r="I20" s="70"/>
      <c r="J20" s="70"/>
      <c r="K20" s="70"/>
    </row>
    <row r="21" spans="1:11" ht="19.5" thickBot="1" x14ac:dyDescent="0.35"/>
    <row r="22" spans="1:11" x14ac:dyDescent="0.3">
      <c r="A22" s="548" t="s">
        <v>48</v>
      </c>
      <c r="B22" s="549"/>
      <c r="C22" s="549"/>
      <c r="D22" s="549"/>
      <c r="E22" s="549"/>
      <c r="F22" s="549"/>
      <c r="G22" s="549"/>
      <c r="H22" s="549"/>
      <c r="I22" s="549"/>
      <c r="J22" s="549"/>
      <c r="K22" s="550"/>
    </row>
    <row r="23" spans="1:11" ht="44.25" customHeight="1" x14ac:dyDescent="0.3">
      <c r="A23" s="529" t="s">
        <v>80</v>
      </c>
      <c r="B23" s="529"/>
      <c r="C23" s="529"/>
      <c r="D23" s="529"/>
      <c r="E23" s="529"/>
      <c r="F23" s="529"/>
      <c r="G23" s="529"/>
      <c r="H23" s="529"/>
      <c r="I23" s="529"/>
      <c r="J23" s="529"/>
      <c r="K23" s="529"/>
    </row>
    <row r="24" spans="1:11" ht="51.75" customHeight="1" thickBot="1" x14ac:dyDescent="0.35">
      <c r="A24" s="577" t="s">
        <v>83</v>
      </c>
      <c r="B24" s="578"/>
      <c r="C24" s="578"/>
      <c r="D24" s="578"/>
      <c r="E24" s="578"/>
      <c r="F24" s="578"/>
      <c r="G24" s="578"/>
      <c r="H24" s="578"/>
      <c r="I24" s="578"/>
      <c r="J24" s="578"/>
      <c r="K24" s="579"/>
    </row>
  </sheetData>
  <sheetProtection selectLockedCells="1" selectUnlockedCells="1"/>
  <mergeCells count="11">
    <mergeCell ref="A10:A16"/>
    <mergeCell ref="A22:K22"/>
    <mergeCell ref="A23:K23"/>
    <mergeCell ref="A24:K24"/>
    <mergeCell ref="A1:C1"/>
    <mergeCell ref="A2:C2"/>
    <mergeCell ref="A3:C3"/>
    <mergeCell ref="A5:K5"/>
    <mergeCell ref="A6:A8"/>
    <mergeCell ref="H1:K1"/>
    <mergeCell ref="H2:K3"/>
  </mergeCells>
  <pageMargins left="0.45" right="0.47013888888888888" top="0.62013888888888891" bottom="0.47013888888888888" header="0.51180555555555551" footer="0.51180555555555551"/>
  <pageSetup paperSize="9" scale="79"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E71D-307C-4C15-9FF7-EA2B9B4E2029}">
  <sheetPr>
    <tabColor theme="5"/>
    <pageSetUpPr fitToPage="1"/>
  </sheetPr>
  <dimension ref="A1:AD30"/>
  <sheetViews>
    <sheetView showGridLines="0" topLeftCell="A5" zoomScale="70" zoomScaleNormal="70" zoomScaleSheetLayoutView="50" workbookViewId="0">
      <selection activeCell="H22" sqref="H22"/>
    </sheetView>
  </sheetViews>
  <sheetFormatPr defaultRowHeight="15" x14ac:dyDescent="0.25"/>
  <cols>
    <col min="3" max="3" width="19.5703125" customWidth="1"/>
    <col min="4" max="4" width="1.28515625" customWidth="1"/>
    <col min="5" max="5" width="14.42578125" customWidth="1"/>
    <col min="6" max="8" width="13.5703125" customWidth="1"/>
    <col min="9" max="9" width="3.28515625" customWidth="1"/>
    <col min="10" max="16" width="15.7109375" customWidth="1"/>
    <col min="17" max="17" width="2.7109375" customWidth="1"/>
    <col min="18" max="18" width="15.7109375" customWidth="1"/>
    <col min="19" max="19" width="2.28515625" customWidth="1"/>
    <col min="20" max="22" width="15.7109375" customWidth="1"/>
    <col min="23" max="23" width="2.28515625" customWidth="1"/>
    <col min="24" max="24" width="14.7109375" customWidth="1"/>
    <col min="25" max="25" width="2.28515625" customWidth="1"/>
    <col min="26" max="28" width="15.7109375" customWidth="1"/>
    <col min="29" max="29" width="2.28515625" customWidth="1"/>
    <col min="30" max="30" width="15.7109375" customWidth="1"/>
  </cols>
  <sheetData>
    <row r="1" spans="1:30" ht="35.25" customHeight="1" x14ac:dyDescent="0.25">
      <c r="A1" s="516" t="s">
        <v>0</v>
      </c>
      <c r="B1" s="517"/>
      <c r="C1" s="517"/>
      <c r="D1" s="587"/>
      <c r="E1" s="587"/>
      <c r="F1" s="587"/>
      <c r="G1" s="587"/>
      <c r="H1" s="587"/>
      <c r="I1" s="588"/>
      <c r="J1" s="251"/>
      <c r="K1" s="589" t="s">
        <v>1</v>
      </c>
      <c r="L1" s="589"/>
      <c r="M1" s="589"/>
      <c r="N1" s="589"/>
      <c r="O1" s="589"/>
      <c r="P1" s="589"/>
      <c r="Q1" s="415"/>
      <c r="R1" s="596"/>
      <c r="S1" s="596"/>
      <c r="T1" s="596"/>
    </row>
    <row r="2" spans="1:30" ht="35.25" customHeight="1" x14ac:dyDescent="0.25">
      <c r="A2" s="518" t="s">
        <v>2</v>
      </c>
      <c r="B2" s="519"/>
      <c r="C2" s="519"/>
      <c r="D2" s="590"/>
      <c r="E2" s="590"/>
      <c r="F2" s="590"/>
      <c r="G2" s="590"/>
      <c r="H2" s="590"/>
      <c r="I2" s="591"/>
      <c r="J2" s="253"/>
      <c r="K2" s="592"/>
      <c r="L2" s="592"/>
      <c r="M2" s="592"/>
      <c r="N2" s="592"/>
      <c r="O2" s="592"/>
      <c r="P2" s="592"/>
      <c r="Q2" s="416"/>
      <c r="R2" s="596"/>
      <c r="S2" s="596"/>
      <c r="T2" s="596"/>
    </row>
    <row r="3" spans="1:30" ht="35.25" customHeight="1" thickBot="1" x14ac:dyDescent="0.3">
      <c r="A3" s="520" t="s">
        <v>3</v>
      </c>
      <c r="B3" s="521" t="s">
        <v>4</v>
      </c>
      <c r="C3" s="521" t="s">
        <v>4</v>
      </c>
      <c r="D3" s="593"/>
      <c r="E3" s="593"/>
      <c r="F3" s="593"/>
      <c r="G3" s="593"/>
      <c r="H3" s="593"/>
      <c r="I3" s="594"/>
      <c r="J3" s="252"/>
      <c r="K3" s="592"/>
      <c r="L3" s="592"/>
      <c r="M3" s="592"/>
      <c r="N3" s="592"/>
      <c r="O3" s="592"/>
      <c r="P3" s="592"/>
      <c r="Q3" s="416"/>
      <c r="R3" s="596"/>
      <c r="S3" s="596"/>
      <c r="T3" s="596"/>
    </row>
    <row r="4" spans="1:30" ht="15.75" thickBot="1" x14ac:dyDescent="0.3"/>
    <row r="5" spans="1:30" s="124" customFormat="1" ht="104.25" customHeight="1" thickTop="1" thickBot="1" x14ac:dyDescent="0.3">
      <c r="K5" s="599" t="s">
        <v>207</v>
      </c>
      <c r="L5" s="600"/>
      <c r="M5" s="605" t="s">
        <v>245</v>
      </c>
      <c r="N5" s="606"/>
      <c r="O5" s="601" t="s">
        <v>208</v>
      </c>
      <c r="P5" s="602"/>
      <c r="Q5" s="418"/>
      <c r="T5" s="597" t="s">
        <v>210</v>
      </c>
      <c r="U5" s="598"/>
      <c r="V5" s="435" t="s">
        <v>112</v>
      </c>
    </row>
    <row r="6" spans="1:30" ht="77.25" customHeight="1" thickTop="1" x14ac:dyDescent="0.25">
      <c r="A6" s="595" t="s">
        <v>86</v>
      </c>
      <c r="B6" s="595"/>
      <c r="C6" s="595"/>
      <c r="D6" s="125"/>
      <c r="E6" s="126" t="s">
        <v>206</v>
      </c>
      <c r="F6" s="127" t="s">
        <v>290</v>
      </c>
      <c r="G6" s="127" t="s">
        <v>291</v>
      </c>
      <c r="H6" s="128" t="s">
        <v>116</v>
      </c>
      <c r="I6" s="125"/>
      <c r="J6" s="276" t="s">
        <v>120</v>
      </c>
      <c r="K6" s="206" t="s">
        <v>108</v>
      </c>
      <c r="L6" s="420" t="s">
        <v>109</v>
      </c>
      <c r="M6" s="428" t="s">
        <v>246</v>
      </c>
      <c r="N6" s="429" t="s">
        <v>247</v>
      </c>
      <c r="O6" s="424" t="s">
        <v>97</v>
      </c>
      <c r="P6" s="212" t="s">
        <v>98</v>
      </c>
      <c r="Q6" s="419"/>
      <c r="R6" s="129" t="s">
        <v>209</v>
      </c>
      <c r="T6" s="256" t="s">
        <v>211</v>
      </c>
      <c r="U6" s="262" t="s">
        <v>212</v>
      </c>
      <c r="V6" s="436" t="s">
        <v>113</v>
      </c>
      <c r="X6" s="216" t="s">
        <v>122</v>
      </c>
      <c r="Z6" s="275" t="s">
        <v>117</v>
      </c>
      <c r="AA6" s="275" t="s">
        <v>118</v>
      </c>
      <c r="AB6" s="279" t="s">
        <v>119</v>
      </c>
      <c r="AD6" s="216" t="s">
        <v>121</v>
      </c>
    </row>
    <row r="7" spans="1:30" s="136" customFormat="1" ht="36.75" customHeight="1" x14ac:dyDescent="0.25">
      <c r="A7" s="586" t="s">
        <v>87</v>
      </c>
      <c r="B7" s="586"/>
      <c r="C7" s="586"/>
      <c r="D7" s="130"/>
      <c r="E7" s="131">
        <f>+'Tab.1 valore finanziario D.O.'!J7</f>
        <v>0</v>
      </c>
      <c r="F7" s="132">
        <f>+'Tab. 2.1  Presenti in servizio'!J7</f>
        <v>0</v>
      </c>
      <c r="G7" s="133">
        <f>+'Tab. 2.2 Comandati out'!J7</f>
        <v>0</v>
      </c>
      <c r="H7" s="134">
        <f>E7-F7-G7</f>
        <v>0</v>
      </c>
      <c r="I7" s="130"/>
      <c r="J7" s="277"/>
      <c r="K7" s="207"/>
      <c r="L7" s="213"/>
      <c r="M7" s="430"/>
      <c r="N7" s="213"/>
      <c r="O7" s="425"/>
      <c r="P7" s="213"/>
      <c r="R7" s="135">
        <f>H7-(SUM(J7:P7))</f>
        <v>0</v>
      </c>
      <c r="T7" s="257"/>
      <c r="U7" s="261"/>
      <c r="V7" s="267"/>
      <c r="X7" s="217">
        <f>R7-T7-U7-V7</f>
        <v>0</v>
      </c>
      <c r="Z7" s="274">
        <f>+'Tab. 2.1  Presenti in servizio'!K7</f>
        <v>0</v>
      </c>
      <c r="AA7" s="274">
        <f>+'Tab. 2.1  Presenti in servizio'!L7</f>
        <v>0</v>
      </c>
      <c r="AB7" s="280"/>
      <c r="AD7" s="217">
        <f>X7-(SUM(Z7:AB7))</f>
        <v>0</v>
      </c>
    </row>
    <row r="8" spans="1:30" s="136" customFormat="1" ht="36.75" customHeight="1" x14ac:dyDescent="0.25">
      <c r="A8" s="586" t="s">
        <v>88</v>
      </c>
      <c r="B8" s="586"/>
      <c r="C8" s="586"/>
      <c r="D8" s="130"/>
      <c r="E8" s="131">
        <f>+'Tab.1 valore finanziario D.O.'!J8</f>
        <v>0</v>
      </c>
      <c r="F8" s="132">
        <f>+'Tab. 2.1  Presenti in servizio'!J8</f>
        <v>0</v>
      </c>
      <c r="G8" s="255">
        <f>+'Tab. 2.2 Comandati out'!J8</f>
        <v>0</v>
      </c>
      <c r="H8" s="134">
        <f>E8-F8-G8</f>
        <v>0</v>
      </c>
      <c r="I8" s="130"/>
      <c r="J8" s="277"/>
      <c r="K8" s="207"/>
      <c r="L8" s="213"/>
      <c r="M8" s="430"/>
      <c r="N8" s="213"/>
      <c r="O8" s="425"/>
      <c r="P8" s="213"/>
      <c r="R8" s="135">
        <f>H8-(SUM(J8:P8))</f>
        <v>0</v>
      </c>
      <c r="T8" s="257"/>
      <c r="U8" s="261"/>
      <c r="V8" s="267"/>
      <c r="X8" s="217">
        <f>R8-T8-U8-V8</f>
        <v>0</v>
      </c>
      <c r="Z8" s="274">
        <f>+'Tab. 2.1  Presenti in servizio'!K8</f>
        <v>0</v>
      </c>
      <c r="AA8" s="274">
        <f>+'Tab. 2.1  Presenti in servizio'!L8</f>
        <v>0</v>
      </c>
      <c r="AB8" s="280"/>
      <c r="AD8" s="217">
        <f>X8-(SUM(Z8:AB8))</f>
        <v>0</v>
      </c>
    </row>
    <row r="9" spans="1:30" s="21" customFormat="1" ht="7.5" customHeight="1" x14ac:dyDescent="0.25">
      <c r="A9" s="445"/>
      <c r="B9" s="445"/>
      <c r="C9" s="444"/>
      <c r="D9" s="139"/>
      <c r="E9" s="141"/>
      <c r="F9" s="141"/>
      <c r="G9" s="141"/>
      <c r="H9" s="141"/>
      <c r="I9" s="139"/>
      <c r="J9" s="268"/>
      <c r="K9" s="208"/>
      <c r="L9" s="205"/>
      <c r="M9" s="208"/>
      <c r="N9" s="205"/>
      <c r="O9" s="142"/>
      <c r="P9" s="143"/>
      <c r="R9" s="144"/>
      <c r="T9" s="258"/>
      <c r="U9" s="263"/>
      <c r="V9" s="268"/>
      <c r="X9" s="218"/>
      <c r="Z9" s="254"/>
      <c r="AA9" s="254"/>
      <c r="AB9" s="254"/>
      <c r="AD9" s="218"/>
    </row>
    <row r="10" spans="1:30" s="136" customFormat="1" ht="36.75" customHeight="1" x14ac:dyDescent="0.25">
      <c r="A10" s="586" t="s">
        <v>261</v>
      </c>
      <c r="B10" s="586"/>
      <c r="C10" s="586"/>
      <c r="D10" s="130"/>
      <c r="E10" s="131">
        <f>+'Tab.1 valore finanziario D.O.'!J11</f>
        <v>0</v>
      </c>
      <c r="F10" s="132">
        <f>+'Tab. 2.1  Presenti in servizio'!J11</f>
        <v>0</v>
      </c>
      <c r="G10" s="255">
        <f>+'Tab. 2.2 Comandati out'!J11</f>
        <v>0</v>
      </c>
      <c r="H10" s="134">
        <f>E10-F10-G10</f>
        <v>0</v>
      </c>
      <c r="I10" s="130"/>
      <c r="J10" s="277"/>
      <c r="K10" s="440"/>
      <c r="L10" s="441"/>
      <c r="M10" s="442"/>
      <c r="N10" s="441"/>
      <c r="O10" s="443"/>
      <c r="P10" s="441"/>
      <c r="R10" s="135">
        <f t="shared" ref="R10:R15" si="0">H10-(SUM(J10:P10))</f>
        <v>0</v>
      </c>
      <c r="T10" s="257"/>
      <c r="U10" s="261"/>
      <c r="V10" s="267"/>
      <c r="X10" s="217">
        <f t="shared" ref="X10:X15" si="1">R10-T10-U10-V10</f>
        <v>0</v>
      </c>
      <c r="Z10" s="274">
        <f>+'Tab. 2.1  Presenti in servizio'!K11</f>
        <v>0</v>
      </c>
      <c r="AA10" s="274">
        <f>+'Tab. 2.1  Presenti in servizio'!L11</f>
        <v>0</v>
      </c>
      <c r="AB10" s="280"/>
      <c r="AD10" s="217">
        <f t="shared" ref="AD10:AD15" si="2">X10-(SUM(Z10:AB10))</f>
        <v>0</v>
      </c>
    </row>
    <row r="11" spans="1:30" s="136" customFormat="1" ht="36.75" customHeight="1" x14ac:dyDescent="0.25">
      <c r="A11" s="586" t="s">
        <v>262</v>
      </c>
      <c r="B11" s="586"/>
      <c r="C11" s="586"/>
      <c r="D11" s="130"/>
      <c r="E11" s="131">
        <f>+'Tab.1 valore finanziario D.O.'!J12</f>
        <v>1</v>
      </c>
      <c r="F11" s="132">
        <f>+'Tab. 2.1  Presenti in servizio'!J12</f>
        <v>0</v>
      </c>
      <c r="G11" s="255">
        <f>+'Tab. 2.2 Comandati out'!J12</f>
        <v>0</v>
      </c>
      <c r="H11" s="134">
        <f t="shared" ref="H11:H15" si="3">E11-F11-G11</f>
        <v>1</v>
      </c>
      <c r="I11" s="130"/>
      <c r="J11" s="277"/>
      <c r="K11" s="440"/>
      <c r="L11" s="441"/>
      <c r="M11" s="442"/>
      <c r="N11" s="441"/>
      <c r="O11" s="443"/>
      <c r="P11" s="441"/>
      <c r="R11" s="135">
        <f t="shared" si="0"/>
        <v>1</v>
      </c>
      <c r="T11" s="257"/>
      <c r="U11" s="261"/>
      <c r="V11" s="267"/>
      <c r="X11" s="217">
        <f t="shared" si="1"/>
        <v>1</v>
      </c>
      <c r="Z11" s="274">
        <f>+'Tab. 2.1  Presenti in servizio'!K12</f>
        <v>0</v>
      </c>
      <c r="AA11" s="274">
        <f>+'Tab. 2.1  Presenti in servizio'!L12</f>
        <v>0</v>
      </c>
      <c r="AB11" s="280"/>
      <c r="AD11" s="217">
        <f t="shared" si="2"/>
        <v>1</v>
      </c>
    </row>
    <row r="12" spans="1:30" s="136" customFormat="1" ht="36.75" customHeight="1" x14ac:dyDescent="0.25">
      <c r="A12" s="586" t="s">
        <v>263</v>
      </c>
      <c r="B12" s="586"/>
      <c r="C12" s="586"/>
      <c r="D12" s="130"/>
      <c r="E12" s="131">
        <f>+'Tab.1 valore finanziario D.O.'!J13</f>
        <v>0</v>
      </c>
      <c r="F12" s="132">
        <f>+'Tab. 2.1  Presenti in servizio'!J13</f>
        <v>0</v>
      </c>
      <c r="G12" s="255">
        <f>+'Tab. 2.2 Comandati out'!J13</f>
        <v>0</v>
      </c>
      <c r="H12" s="134">
        <f t="shared" si="3"/>
        <v>0</v>
      </c>
      <c r="I12" s="130"/>
      <c r="J12" s="277"/>
      <c r="K12" s="440"/>
      <c r="L12" s="441"/>
      <c r="M12" s="442"/>
      <c r="N12" s="441"/>
      <c r="O12" s="443"/>
      <c r="P12" s="441"/>
      <c r="R12" s="135">
        <f t="shared" si="0"/>
        <v>0</v>
      </c>
      <c r="T12" s="257"/>
      <c r="U12" s="261"/>
      <c r="V12" s="267"/>
      <c r="X12" s="217">
        <f t="shared" si="1"/>
        <v>0</v>
      </c>
      <c r="Z12" s="274">
        <f>+'Tab. 2.1  Presenti in servizio'!K13</f>
        <v>0</v>
      </c>
      <c r="AA12" s="274">
        <f>+'Tab. 2.1  Presenti in servizio'!L13</f>
        <v>0</v>
      </c>
      <c r="AB12" s="280"/>
      <c r="AD12" s="217">
        <f t="shared" si="2"/>
        <v>0</v>
      </c>
    </row>
    <row r="13" spans="1:30" s="136" customFormat="1" ht="36.75" customHeight="1" x14ac:dyDescent="0.25">
      <c r="A13" s="586" t="s">
        <v>264</v>
      </c>
      <c r="B13" s="586"/>
      <c r="C13" s="586"/>
      <c r="D13" s="130"/>
      <c r="E13" s="131">
        <f>+'Tab.1 valore finanziario D.O.'!J14</f>
        <v>0</v>
      </c>
      <c r="F13" s="132">
        <f>+'Tab. 2.1  Presenti in servizio'!J14</f>
        <v>0</v>
      </c>
      <c r="G13" s="255">
        <f>+'Tab. 2.2 Comandati out'!J14</f>
        <v>0</v>
      </c>
      <c r="H13" s="134">
        <f t="shared" si="3"/>
        <v>0</v>
      </c>
      <c r="I13" s="130"/>
      <c r="J13" s="277"/>
      <c r="K13" s="440"/>
      <c r="L13" s="441"/>
      <c r="M13" s="442"/>
      <c r="N13" s="441"/>
      <c r="O13" s="443"/>
      <c r="P13" s="441"/>
      <c r="R13" s="135">
        <f t="shared" si="0"/>
        <v>0</v>
      </c>
      <c r="T13" s="257"/>
      <c r="U13" s="261"/>
      <c r="V13" s="267"/>
      <c r="X13" s="217">
        <f t="shared" si="1"/>
        <v>0</v>
      </c>
      <c r="Z13" s="274">
        <f>+'Tab. 2.1  Presenti in servizio'!K14</f>
        <v>0</v>
      </c>
      <c r="AA13" s="274">
        <f>+'Tab. 2.1  Presenti in servizio'!L14</f>
        <v>0</v>
      </c>
      <c r="AB13" s="280"/>
      <c r="AD13" s="217">
        <f t="shared" si="2"/>
        <v>0</v>
      </c>
    </row>
    <row r="14" spans="1:30" s="136" customFormat="1" ht="36.75" customHeight="1" x14ac:dyDescent="0.25">
      <c r="A14" s="586" t="s">
        <v>265</v>
      </c>
      <c r="B14" s="586"/>
      <c r="C14" s="586"/>
      <c r="D14" s="130"/>
      <c r="E14" s="131">
        <f>+'Tab.1 valore finanziario D.O.'!J15</f>
        <v>0</v>
      </c>
      <c r="F14" s="132">
        <f>+'Tab. 2.1  Presenti in servizio'!J15</f>
        <v>0</v>
      </c>
      <c r="G14" s="255">
        <f>+'Tab. 2.2 Comandati out'!J15</f>
        <v>0</v>
      </c>
      <c r="H14" s="134">
        <f t="shared" si="3"/>
        <v>0</v>
      </c>
      <c r="I14" s="130"/>
      <c r="J14" s="277"/>
      <c r="K14" s="440"/>
      <c r="L14" s="441"/>
      <c r="M14" s="442"/>
      <c r="N14" s="441"/>
      <c r="O14" s="443"/>
      <c r="P14" s="441"/>
      <c r="R14" s="135">
        <f t="shared" si="0"/>
        <v>0</v>
      </c>
      <c r="T14" s="257"/>
      <c r="U14" s="261"/>
      <c r="V14" s="267"/>
      <c r="X14" s="217">
        <f t="shared" si="1"/>
        <v>0</v>
      </c>
      <c r="Z14" s="274">
        <f>+'Tab. 2.1  Presenti in servizio'!K15</f>
        <v>0</v>
      </c>
      <c r="AA14" s="274">
        <f>+'Tab. 2.1  Presenti in servizio'!L15</f>
        <v>0</v>
      </c>
      <c r="AB14" s="280"/>
      <c r="AD14" s="217">
        <f t="shared" si="2"/>
        <v>0</v>
      </c>
    </row>
    <row r="15" spans="1:30" s="136" customFormat="1" ht="36.75" customHeight="1" x14ac:dyDescent="0.25">
      <c r="A15" s="586" t="s">
        <v>266</v>
      </c>
      <c r="B15" s="586"/>
      <c r="C15" s="586"/>
      <c r="D15" s="130"/>
      <c r="E15" s="131">
        <f>+'Tab.1 valore finanziario D.O.'!J16</f>
        <v>2</v>
      </c>
      <c r="F15" s="132">
        <f>+'Tab. 2.1  Presenti in servizio'!J16</f>
        <v>1</v>
      </c>
      <c r="G15" s="255">
        <f>+'Tab. 2.2 Comandati out'!J16</f>
        <v>0</v>
      </c>
      <c r="H15" s="134">
        <f t="shared" si="3"/>
        <v>1</v>
      </c>
      <c r="I15" s="130"/>
      <c r="J15" s="277"/>
      <c r="K15" s="440"/>
      <c r="L15" s="441"/>
      <c r="M15" s="442"/>
      <c r="N15" s="441"/>
      <c r="O15" s="443"/>
      <c r="P15" s="441"/>
      <c r="R15" s="135">
        <f t="shared" si="0"/>
        <v>1</v>
      </c>
      <c r="T15" s="257"/>
      <c r="U15" s="261"/>
      <c r="V15" s="267"/>
      <c r="X15" s="217">
        <f t="shared" si="1"/>
        <v>1</v>
      </c>
      <c r="Z15" s="274">
        <f>+'Tab. 2.1  Presenti in servizio'!K16</f>
        <v>0</v>
      </c>
      <c r="AA15" s="274">
        <f>+'Tab. 2.1  Presenti in servizio'!L16</f>
        <v>0</v>
      </c>
      <c r="AB15" s="280"/>
      <c r="AD15" s="217">
        <f t="shared" si="2"/>
        <v>1</v>
      </c>
    </row>
    <row r="16" spans="1:30" s="21" customFormat="1" ht="7.5" customHeight="1" x14ac:dyDescent="0.25">
      <c r="A16" s="445"/>
      <c r="B16" s="445"/>
      <c r="C16" s="444"/>
      <c r="D16" s="139"/>
      <c r="E16" s="141"/>
      <c r="F16" s="141"/>
      <c r="G16" s="141"/>
      <c r="H16" s="141"/>
      <c r="I16" s="139"/>
      <c r="J16" s="268"/>
      <c r="K16" s="208"/>
      <c r="L16" s="205"/>
      <c r="M16" s="208"/>
      <c r="N16" s="205"/>
      <c r="O16" s="142"/>
      <c r="P16" s="143"/>
      <c r="R16" s="144"/>
      <c r="T16" s="258"/>
      <c r="U16" s="263"/>
      <c r="V16" s="268"/>
      <c r="X16" s="218"/>
      <c r="Z16" s="254"/>
      <c r="AA16" s="254"/>
      <c r="AB16" s="254"/>
      <c r="AD16" s="218"/>
    </row>
    <row r="17" spans="1:30" s="136" customFormat="1" ht="36.75" customHeight="1" x14ac:dyDescent="0.25">
      <c r="A17" s="586" t="s">
        <v>99</v>
      </c>
      <c r="B17" s="586"/>
      <c r="C17" s="586"/>
      <c r="D17" s="130"/>
      <c r="E17" s="145">
        <f>+'Tab.1 valore finanziario D.O.'!J19</f>
        <v>0</v>
      </c>
      <c r="F17" s="132">
        <f>+'Tab. 2.1  Presenti in servizio'!J19</f>
        <v>0</v>
      </c>
      <c r="G17" s="255">
        <f>+'Tab. 2.2 Comandati out'!J19</f>
        <v>0</v>
      </c>
      <c r="H17" s="134">
        <f>E17-F17-G17</f>
        <v>0</v>
      </c>
      <c r="I17" s="130"/>
      <c r="J17" s="277"/>
      <c r="K17" s="207"/>
      <c r="L17" s="421"/>
      <c r="M17" s="430"/>
      <c r="N17" s="431"/>
      <c r="O17" s="425"/>
      <c r="P17" s="214"/>
      <c r="R17" s="135">
        <f>H17-(SUM(J17:P17))</f>
        <v>0</v>
      </c>
      <c r="T17" s="257"/>
      <c r="U17" s="264"/>
      <c r="V17" s="269"/>
      <c r="X17" s="217">
        <f>R17-T17-U17-V17</f>
        <v>0</v>
      </c>
      <c r="Z17" s="272"/>
      <c r="AA17" s="272"/>
      <c r="AB17" s="274">
        <f>+'Tab. 2.1  Presenti in servizio'!K19</f>
        <v>0</v>
      </c>
      <c r="AD17" s="217">
        <f>X17-(SUM(Z17:AB17))</f>
        <v>0</v>
      </c>
    </row>
    <row r="18" spans="1:30" s="136" customFormat="1" ht="36.75" customHeight="1" x14ac:dyDescent="0.25">
      <c r="A18" s="586" t="s">
        <v>89</v>
      </c>
      <c r="B18" s="586"/>
      <c r="C18" s="586"/>
      <c r="D18" s="130"/>
      <c r="E18" s="145">
        <f>+'Tab.1 valore finanziario D.O.'!J22</f>
        <v>7</v>
      </c>
      <c r="F18" s="132">
        <f>+'Tab. 2.1  Presenti in servizio'!J22</f>
        <v>7</v>
      </c>
      <c r="G18" s="146">
        <f>+'Tab. 2.2 Comandati out'!J22</f>
        <v>0</v>
      </c>
      <c r="H18" s="134">
        <f>E18-F18-G18</f>
        <v>0</v>
      </c>
      <c r="I18" s="130"/>
      <c r="J18" s="278"/>
      <c r="K18" s="209"/>
      <c r="L18" s="422"/>
      <c r="M18" s="432"/>
      <c r="N18" s="433"/>
      <c r="O18" s="426"/>
      <c r="P18" s="215"/>
      <c r="R18" s="135">
        <f>H18-(SUM(J18:P18))</f>
        <v>0</v>
      </c>
      <c r="T18" s="259"/>
      <c r="U18" s="265"/>
      <c r="V18" s="270"/>
      <c r="X18" s="217">
        <f>R18-T18-U18-V18</f>
        <v>0</v>
      </c>
      <c r="Z18" s="273"/>
      <c r="AA18" s="273"/>
      <c r="AB18" s="274">
        <f>+'Tab. 2.1  Presenti in servizio'!K22</f>
        <v>0</v>
      </c>
      <c r="AD18" s="217">
        <f>X18-(SUM(Z18:AB18))</f>
        <v>0</v>
      </c>
    </row>
    <row r="19" spans="1:30" s="136" customFormat="1" ht="36.75" customHeight="1" x14ac:dyDescent="0.25">
      <c r="A19" s="586" t="s">
        <v>90</v>
      </c>
      <c r="B19" s="586"/>
      <c r="C19" s="586"/>
      <c r="D19" s="130"/>
      <c r="E19" s="145">
        <f>+'Tab.1 valore finanziario D.O.'!J23</f>
        <v>10</v>
      </c>
      <c r="F19" s="132">
        <f>+'Tab. 2.1  Presenti in servizio'!J23</f>
        <v>10</v>
      </c>
      <c r="G19" s="146">
        <f>+'Tab. 2.2 Comandati out'!J23</f>
        <v>0</v>
      </c>
      <c r="H19" s="134">
        <f>E19-F19-G19</f>
        <v>0</v>
      </c>
      <c r="I19" s="130"/>
      <c r="J19" s="278"/>
      <c r="K19" s="209"/>
      <c r="L19" s="422"/>
      <c r="M19" s="432"/>
      <c r="N19" s="433"/>
      <c r="O19" s="426"/>
      <c r="P19" s="215"/>
      <c r="R19" s="135">
        <f>H19-(SUM(J19:P19))</f>
        <v>0</v>
      </c>
      <c r="T19" s="259"/>
      <c r="U19" s="265"/>
      <c r="V19" s="270"/>
      <c r="X19" s="217">
        <f>R19-T19-U19-V19</f>
        <v>0</v>
      </c>
      <c r="Z19" s="273"/>
      <c r="AA19" s="273"/>
      <c r="AB19" s="274">
        <f>+'Tab. 2.1  Presenti in servizio'!K23</f>
        <v>0</v>
      </c>
      <c r="AD19" s="217">
        <f>X19-(SUM(Z19:AB19))</f>
        <v>0</v>
      </c>
    </row>
    <row r="20" spans="1:30" s="136" customFormat="1" ht="36.75" customHeight="1" x14ac:dyDescent="0.25">
      <c r="A20" s="586" t="s">
        <v>91</v>
      </c>
      <c r="B20" s="586"/>
      <c r="C20" s="586"/>
      <c r="D20" s="130"/>
      <c r="E20" s="145">
        <f>+'Tab.1 valore finanziario D.O.'!J24</f>
        <v>1</v>
      </c>
      <c r="F20" s="132">
        <f>+'Tab. 2.1  Presenti in servizio'!J24</f>
        <v>1</v>
      </c>
      <c r="G20" s="146">
        <f>+'Tab. 2.2 Comandati out'!J24</f>
        <v>0</v>
      </c>
      <c r="H20" s="134">
        <f>E20-F20-G20</f>
        <v>0</v>
      </c>
      <c r="I20" s="130"/>
      <c r="J20" s="277"/>
      <c r="K20" s="207"/>
      <c r="L20" s="213"/>
      <c r="M20" s="432"/>
      <c r="N20" s="213"/>
      <c r="O20" s="425"/>
      <c r="P20" s="213"/>
      <c r="R20" s="135">
        <f>H20-(SUM(J20:P20))</f>
        <v>0</v>
      </c>
      <c r="T20" s="257"/>
      <c r="U20" s="261"/>
      <c r="V20" s="267"/>
      <c r="X20" s="217">
        <f>R20-T20-U20-V20</f>
        <v>0</v>
      </c>
      <c r="Z20" s="272"/>
      <c r="AA20" s="272"/>
      <c r="AB20" s="274">
        <f>+'Tab. 2.1  Presenti in servizio'!K24</f>
        <v>0</v>
      </c>
      <c r="AD20" s="217">
        <f>X20-(SUM(Z20:AB20))</f>
        <v>0</v>
      </c>
    </row>
    <row r="21" spans="1:30" s="21" customFormat="1" ht="7.5" customHeight="1" x14ac:dyDescent="0.25">
      <c r="A21" s="137"/>
      <c r="B21" s="138"/>
      <c r="C21" s="138"/>
      <c r="D21" s="139"/>
      <c r="E21" s="140"/>
      <c r="F21" s="140"/>
      <c r="G21" s="140"/>
      <c r="H21" s="141"/>
      <c r="I21" s="139"/>
      <c r="J21" s="268"/>
      <c r="K21" s="208"/>
      <c r="L21" s="205"/>
      <c r="M21" s="208"/>
      <c r="N21" s="205"/>
      <c r="O21" s="142"/>
      <c r="P21" s="205"/>
      <c r="R21" s="144"/>
      <c r="T21" s="258"/>
      <c r="U21" s="263"/>
      <c r="V21" s="268"/>
      <c r="X21" s="218"/>
      <c r="Z21" s="254"/>
      <c r="AA21" s="254"/>
      <c r="AB21" s="254"/>
      <c r="AD21" s="218"/>
    </row>
    <row r="22" spans="1:30" ht="26.25" customHeight="1" thickBot="1" x14ac:dyDescent="0.3">
      <c r="A22" s="595" t="s">
        <v>92</v>
      </c>
      <c r="B22" s="595"/>
      <c r="C22" s="595"/>
      <c r="D22" s="130"/>
      <c r="E22" s="131">
        <f>SUM(E7:E20)</f>
        <v>21</v>
      </c>
      <c r="F22" s="146">
        <f>SUM(F7:F20)</f>
        <v>19</v>
      </c>
      <c r="G22" s="133">
        <f>SUM(G7:G20)</f>
        <v>0</v>
      </c>
      <c r="H22" s="134">
        <f>E22-F22-G22</f>
        <v>2</v>
      </c>
      <c r="I22" s="130"/>
      <c r="J22" s="271">
        <f>SUM(J7:J20)</f>
        <v>0</v>
      </c>
      <c r="K22" s="210">
        <f t="shared" ref="K22:P22" si="4">SUM(K7:K20)</f>
        <v>0</v>
      </c>
      <c r="L22" s="423">
        <f t="shared" si="4"/>
        <v>0</v>
      </c>
      <c r="M22" s="423">
        <f t="shared" si="4"/>
        <v>0</v>
      </c>
      <c r="N22" s="423">
        <f t="shared" si="4"/>
        <v>0</v>
      </c>
      <c r="O22" s="423">
        <f t="shared" si="4"/>
        <v>0</v>
      </c>
      <c r="P22" s="423">
        <f t="shared" si="4"/>
        <v>0</v>
      </c>
      <c r="R22" s="135">
        <f>SUM(R7:R20)</f>
        <v>2</v>
      </c>
      <c r="T22" s="260">
        <f>SUM(T7:T20)</f>
        <v>0</v>
      </c>
      <c r="U22" s="266">
        <f>SUM(U7:U20)</f>
        <v>0</v>
      </c>
      <c r="V22" s="271">
        <f>SUM(V7:V20)</f>
        <v>0</v>
      </c>
      <c r="X22" s="217">
        <f>SUM(X7:X20)</f>
        <v>2</v>
      </c>
      <c r="Z22" s="255">
        <f>SUM(Z7:Z20)</f>
        <v>0</v>
      </c>
      <c r="AA22" s="255">
        <f t="shared" ref="AA22:AB22" si="5">SUM(AA7:AA20)</f>
        <v>0</v>
      </c>
      <c r="AB22" s="255">
        <f t="shared" si="5"/>
        <v>0</v>
      </c>
      <c r="AD22" s="217">
        <f>SUM(AD7:AD20)</f>
        <v>2</v>
      </c>
    </row>
    <row r="23" spans="1:30" ht="15.75" thickTop="1" x14ac:dyDescent="0.25"/>
    <row r="24" spans="1:30" ht="18.75" x14ac:dyDescent="0.3">
      <c r="A24" s="355" t="s">
        <v>292</v>
      </c>
    </row>
    <row r="25" spans="1:30" ht="79.5" customHeight="1" x14ac:dyDescent="0.25">
      <c r="A25" s="604" t="s">
        <v>281</v>
      </c>
      <c r="B25" s="604"/>
      <c r="C25" s="604"/>
      <c r="D25" s="604"/>
      <c r="E25" s="604"/>
      <c r="F25" s="604"/>
      <c r="G25" s="604"/>
      <c r="H25" s="604"/>
      <c r="I25" s="604"/>
      <c r="J25" s="604"/>
      <c r="K25" s="604"/>
      <c r="L25" s="604"/>
      <c r="M25" s="604"/>
      <c r="N25" s="604"/>
      <c r="O25" s="604"/>
      <c r="P25" s="604"/>
      <c r="Q25" s="604"/>
      <c r="R25" s="604"/>
      <c r="S25" s="604"/>
      <c r="T25" s="604"/>
      <c r="U25" s="604"/>
      <c r="V25" s="604"/>
      <c r="W25" s="249"/>
      <c r="X25" s="249"/>
      <c r="Y25" s="249"/>
    </row>
    <row r="26" spans="1:30" ht="22.5" customHeight="1" x14ac:dyDescent="0.25">
      <c r="A26" s="603" t="s">
        <v>100</v>
      </c>
      <c r="B26" s="603"/>
      <c r="C26" s="603"/>
      <c r="D26" s="603"/>
      <c r="E26" s="603"/>
      <c r="F26" s="603"/>
      <c r="G26" s="603"/>
      <c r="H26" s="603"/>
      <c r="I26" s="603"/>
      <c r="J26" s="603"/>
      <c r="K26" s="603"/>
      <c r="L26" s="603"/>
      <c r="M26" s="603"/>
      <c r="N26" s="603"/>
      <c r="O26" s="603"/>
      <c r="P26" s="603"/>
      <c r="Q26" s="603"/>
      <c r="R26" s="603"/>
      <c r="S26" s="603"/>
      <c r="T26" s="603"/>
      <c r="U26" s="603"/>
      <c r="V26" s="603"/>
      <c r="W26" s="250"/>
      <c r="X26" s="250"/>
      <c r="Y26" s="250"/>
    </row>
    <row r="27" spans="1:30" ht="18.75" x14ac:dyDescent="0.3">
      <c r="A27" s="450" t="s">
        <v>293</v>
      </c>
      <c r="B27" s="451"/>
      <c r="C27" s="451"/>
      <c r="D27" s="451"/>
      <c r="E27" s="451"/>
      <c r="F27" s="451"/>
      <c r="G27" s="451"/>
      <c r="H27" s="451"/>
      <c r="I27" s="451"/>
      <c r="J27" s="451"/>
      <c r="K27" s="451"/>
      <c r="L27" s="451"/>
      <c r="M27" s="451"/>
      <c r="N27" s="451"/>
      <c r="O27" s="451"/>
      <c r="P27" s="451"/>
      <c r="Q27" s="451"/>
      <c r="R27" s="451"/>
      <c r="S27" s="451"/>
      <c r="T27" s="451"/>
      <c r="U27" s="451"/>
      <c r="V27" s="452"/>
    </row>
    <row r="29" spans="1:30" ht="155.25" customHeight="1" x14ac:dyDescent="0.4">
      <c r="A29" s="585" t="s">
        <v>239</v>
      </c>
      <c r="B29" s="585"/>
      <c r="C29" s="585"/>
      <c r="D29" s="585"/>
      <c r="E29" s="585"/>
      <c r="F29" s="585"/>
      <c r="G29" s="585"/>
      <c r="H29" s="585"/>
      <c r="I29" s="585"/>
      <c r="J29" s="585"/>
      <c r="K29" s="585"/>
      <c r="L29" s="585"/>
      <c r="M29" s="585"/>
      <c r="N29" s="585"/>
      <c r="O29" s="585"/>
      <c r="P29" s="585"/>
      <c r="Q29" s="585"/>
      <c r="R29" s="585"/>
      <c r="S29" s="585"/>
      <c r="T29" s="585"/>
      <c r="U29" s="585"/>
      <c r="V29" s="585"/>
    </row>
    <row r="30" spans="1:30" x14ac:dyDescent="0.25">
      <c r="A30" s="413"/>
    </row>
  </sheetData>
  <mergeCells count="31">
    <mergeCell ref="O5:P5"/>
    <mergeCell ref="A26:V26"/>
    <mergeCell ref="A17:C17"/>
    <mergeCell ref="A18:C18"/>
    <mergeCell ref="A19:C19"/>
    <mergeCell ref="A20:C20"/>
    <mergeCell ref="A22:C22"/>
    <mergeCell ref="A25:V25"/>
    <mergeCell ref="M5:N5"/>
    <mergeCell ref="A10:C10"/>
    <mergeCell ref="A11:C11"/>
    <mergeCell ref="A12:C12"/>
    <mergeCell ref="A13:C13"/>
    <mergeCell ref="A14:C14"/>
    <mergeCell ref="A15:C15"/>
    <mergeCell ref="A29:V29"/>
    <mergeCell ref="A8:C8"/>
    <mergeCell ref="A1:C1"/>
    <mergeCell ref="D1:I1"/>
    <mergeCell ref="K1:P1"/>
    <mergeCell ref="A2:C2"/>
    <mergeCell ref="D2:I2"/>
    <mergeCell ref="K2:P3"/>
    <mergeCell ref="A3:C3"/>
    <mergeCell ref="D3:I3"/>
    <mergeCell ref="A6:C6"/>
    <mergeCell ref="A7:C7"/>
    <mergeCell ref="R1:T1"/>
    <mergeCell ref="R2:T3"/>
    <mergeCell ref="T5:U5"/>
    <mergeCell ref="K5:L5"/>
  </mergeCells>
  <pageMargins left="0.7" right="0.7" top="0.75" bottom="0.75" header="0.3" footer="0.3"/>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2</vt:i4>
      </vt:variant>
    </vt:vector>
  </HeadingPairs>
  <TitlesOfParts>
    <vt:vector size="18" baseType="lpstr">
      <vt:lpstr>Tab.1 valore finanziario D.O.</vt:lpstr>
      <vt:lpstr>Tab. 3.1  Cessati anno 2025</vt:lpstr>
      <vt:lpstr>Tab.1_bis Riduzione DO</vt:lpstr>
      <vt:lpstr>Tab. 2.1  Presenti in servizio</vt:lpstr>
      <vt:lpstr>Tab. 2.2 Comandati out</vt:lpstr>
      <vt:lpstr>Tab. 3.2  Cessati anno 2026</vt:lpstr>
      <vt:lpstr>Tab. 3.3  Cessati anno 2027</vt:lpstr>
      <vt:lpstr>Tab. 3.4  Cessati anno 2027</vt:lpstr>
      <vt:lpstr>Tab. 4 Vacanze di Organico 2026</vt:lpstr>
      <vt:lpstr>Tab 4.1 Bandire e assumere 2026</vt:lpstr>
      <vt:lpstr>Tab. 4.2 Assunzioni  2026</vt:lpstr>
      <vt:lpstr>Tab. 4.3 Assunzioni 2027</vt:lpstr>
      <vt:lpstr>Tab. 4.4 Assunzioni 2028</vt:lpstr>
      <vt:lpstr>Tab.4.5 solo bandire  27 28 </vt:lpstr>
      <vt:lpstr>Tab. 5 Verifica tetto spesa</vt:lpstr>
      <vt:lpstr>Riepilogo Assunzioni 2025</vt:lpstr>
      <vt:lpstr>'Riepilogo Assunzioni 2025'!Area_stampa</vt:lpstr>
      <vt:lpstr>'Tab. 4.2 Assunzioni  2026'!Area_stampa</vt:lpstr>
    </vt:vector>
  </TitlesOfParts>
  <Company>Ministero Economia e Finanze - RGS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Cinti</dc:creator>
  <cp:lastModifiedBy>Carla Autino</cp:lastModifiedBy>
  <cp:lastPrinted>2026-01-12T17:40:29Z</cp:lastPrinted>
  <dcterms:created xsi:type="dcterms:W3CDTF">2023-05-11T09:15:36Z</dcterms:created>
  <dcterms:modified xsi:type="dcterms:W3CDTF">2026-06-18T08:34:51Z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2023-11-27T11:46:15Z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002679b6-28a1-46fb-bdd3-db2817607f3f</vt:lpwstr>
  </property>
  <property fmtid="{D5CDD505-2E9C-101B-9397-08002B2CF9AE}" pid="8" name="MSIP_Label_5097a60d-5525-435b-8989-8eb48ac0c8cd_ContentBits">
    <vt:lpwstr>0</vt:lpwstr>
  </property>
</Properties>
</file>