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OCUMENTALE\Lilt\Società\05 - Sede Centrale\DIRETTORE GENERALE\PIAO\PIAO 2025-2027\"/>
    </mc:Choice>
  </mc:AlternateContent>
  <xr:revisionPtr revIDLastSave="0" documentId="8_{ED8BF8C9-495C-4697-B164-8FC387E79FC5}" xr6:coauthVersionLast="47" xr6:coauthVersionMax="47" xr10:uidLastSave="{00000000-0000-0000-0000-000000000000}"/>
  <bookViews>
    <workbookView xWindow="-28920" yWindow="-45" windowWidth="29040" windowHeight="15720" tabRatio="840" firstSheet="2" activeTab="8" xr2:uid="{39188269-A14D-46DF-9B3F-0BF23996E854}"/>
  </bookViews>
  <sheets>
    <sheet name="Tab.1 valore finanziario D.O." sheetId="2" r:id="rId1"/>
    <sheet name="Tab. 2.1  Presenti in servizio" sheetId="3" r:id="rId2"/>
    <sheet name="Tab. 2.2 Comandati out" sheetId="10" r:id="rId3"/>
    <sheet name="Tab. 3.1  Cessati anno 2024" sheetId="4" r:id="rId4"/>
    <sheet name="Tab. 3.2  Cessati anno 2025" sheetId="5" r:id="rId5"/>
    <sheet name="Tab. 3.3  Cessati anno 2026" sheetId="6" r:id="rId6"/>
    <sheet name="Tab. 3.4  Cessati anno 2027" sheetId="17" state="hidden" r:id="rId7"/>
    <sheet name="Tab. 4 Vacanze di Organico 2025" sheetId="20" r:id="rId8"/>
    <sheet name="Tab 4.1 Bandire e assumere 2025" sheetId="21" r:id="rId9"/>
    <sheet name="Tab. 4.2 Assunzioni  2025" sheetId="7" r:id="rId10"/>
    <sheet name="Tab. 4.3 Assunzioni 2026" sheetId="22" r:id="rId11"/>
    <sheet name="Tab. 4.4 Assunzioni 2027" sheetId="23" r:id="rId12"/>
    <sheet name="Tab.4.5 solo bandire  26 27 " sheetId="16" r:id="rId13"/>
    <sheet name="Tab. 5 Verifica tetto spesa" sheetId="11" r:id="rId14"/>
    <sheet name="Riepilogo Assunzioni 2024" sheetId="24" r:id="rId15"/>
  </sheets>
  <definedNames>
    <definedName name="_xlnm.Print_Area" localSheetId="14">'Riepilogo Assunzioni 2024'!$A$1:$H$67</definedName>
    <definedName name="_xlnm.Print_Area" localSheetId="3">'Tab. 3.1  Cessati anno 2024'!$A$1:$K$42</definedName>
    <definedName name="_xlnm.Print_Area" localSheetId="9">'Tab. 4.2 Assunzioni  2025'!$A$1:$R$50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0" l="1"/>
  <c r="K2" i="23"/>
  <c r="K2" i="22"/>
  <c r="K37" i="6"/>
  <c r="K37" i="5"/>
  <c r="F12" i="2" l="1"/>
  <c r="F13" i="16"/>
  <c r="F18" i="16"/>
  <c r="F17" i="16"/>
  <c r="F16" i="16"/>
  <c r="F15" i="16"/>
  <c r="F14" i="16"/>
  <c r="E28" i="16"/>
  <c r="D28" i="16"/>
  <c r="N37" i="23"/>
  <c r="M37" i="23"/>
  <c r="N36" i="23"/>
  <c r="M36" i="23"/>
  <c r="N35" i="23"/>
  <c r="M35" i="23"/>
  <c r="N34" i="23"/>
  <c r="M34" i="23"/>
  <c r="N16" i="23"/>
  <c r="M16" i="23"/>
  <c r="N15" i="23"/>
  <c r="M15" i="23"/>
  <c r="N14" i="23"/>
  <c r="M14" i="23"/>
  <c r="N13" i="23"/>
  <c r="M13" i="23"/>
  <c r="N12" i="23"/>
  <c r="M12" i="23"/>
  <c r="N11" i="23"/>
  <c r="M11" i="23"/>
  <c r="E16" i="23"/>
  <c r="D16" i="23"/>
  <c r="F16" i="23" s="1"/>
  <c r="G16" i="23" s="1"/>
  <c r="E15" i="23"/>
  <c r="F15" i="23" s="1"/>
  <c r="G15" i="23" s="1"/>
  <c r="D15" i="23"/>
  <c r="E14" i="23"/>
  <c r="F14" i="23" s="1"/>
  <c r="G14" i="23" s="1"/>
  <c r="D14" i="23"/>
  <c r="E13" i="23"/>
  <c r="D13" i="23"/>
  <c r="E12" i="23"/>
  <c r="D12" i="23"/>
  <c r="F12" i="23" s="1"/>
  <c r="G12" i="23" s="1"/>
  <c r="E11" i="23"/>
  <c r="D11" i="23"/>
  <c r="M35" i="22"/>
  <c r="N37" i="22"/>
  <c r="M37" i="22"/>
  <c r="N36" i="22"/>
  <c r="M36" i="22"/>
  <c r="N35" i="22"/>
  <c r="N34" i="22"/>
  <c r="M34" i="22"/>
  <c r="N16" i="22"/>
  <c r="M16" i="22"/>
  <c r="N15" i="22"/>
  <c r="M15" i="22"/>
  <c r="N14" i="22"/>
  <c r="M14" i="22"/>
  <c r="N13" i="22"/>
  <c r="M13" i="22"/>
  <c r="N12" i="22"/>
  <c r="M12" i="22"/>
  <c r="N11" i="22"/>
  <c r="M11" i="22"/>
  <c r="E16" i="22"/>
  <c r="D16" i="22"/>
  <c r="F16" i="22" s="1"/>
  <c r="G16" i="22" s="1"/>
  <c r="E15" i="22"/>
  <c r="D15" i="22"/>
  <c r="F15" i="22" s="1"/>
  <c r="G15" i="22" s="1"/>
  <c r="E14" i="22"/>
  <c r="D14" i="22"/>
  <c r="F14" i="22" s="1"/>
  <c r="G14" i="22" s="1"/>
  <c r="F13" i="22"/>
  <c r="G13" i="22" s="1"/>
  <c r="E13" i="22"/>
  <c r="D13" i="22"/>
  <c r="E12" i="22"/>
  <c r="D12" i="22"/>
  <c r="F12" i="22" s="1"/>
  <c r="G12" i="22" s="1"/>
  <c r="E11" i="22"/>
  <c r="D11" i="22"/>
  <c r="F11" i="22" s="1"/>
  <c r="G11" i="22" s="1"/>
  <c r="L16" i="7"/>
  <c r="K16" i="7"/>
  <c r="J16" i="7"/>
  <c r="L15" i="7"/>
  <c r="K15" i="7"/>
  <c r="J15" i="7"/>
  <c r="L14" i="7"/>
  <c r="K14" i="7"/>
  <c r="J14" i="7"/>
  <c r="L13" i="7"/>
  <c r="K13" i="7"/>
  <c r="J13" i="7"/>
  <c r="L12" i="7"/>
  <c r="K12" i="7"/>
  <c r="J12" i="7"/>
  <c r="L11" i="7"/>
  <c r="K11" i="7"/>
  <c r="J11" i="7"/>
  <c r="E16" i="7"/>
  <c r="D16" i="7"/>
  <c r="E15" i="7"/>
  <c r="D15" i="7"/>
  <c r="F15" i="7" s="1"/>
  <c r="G15" i="7" s="1"/>
  <c r="E14" i="7"/>
  <c r="D14" i="7"/>
  <c r="F14" i="7" s="1"/>
  <c r="G14" i="7" s="1"/>
  <c r="E13" i="7"/>
  <c r="D13" i="7"/>
  <c r="E12" i="7"/>
  <c r="D12" i="7"/>
  <c r="F12" i="7" s="1"/>
  <c r="G12" i="7" s="1"/>
  <c r="E11" i="7"/>
  <c r="D11" i="7"/>
  <c r="F11" i="7" s="1"/>
  <c r="G11" i="7" s="1"/>
  <c r="M18" i="21"/>
  <c r="M17" i="21"/>
  <c r="M16" i="21"/>
  <c r="M15" i="21"/>
  <c r="M14" i="21"/>
  <c r="L18" i="21"/>
  <c r="L17" i="21"/>
  <c r="L16" i="21"/>
  <c r="L15" i="21"/>
  <c r="L14" i="21"/>
  <c r="L13" i="21"/>
  <c r="D14" i="21"/>
  <c r="D15" i="21"/>
  <c r="D16" i="21"/>
  <c r="D17" i="21"/>
  <c r="D18" i="21"/>
  <c r="D13" i="21"/>
  <c r="C18" i="21"/>
  <c r="C17" i="21"/>
  <c r="C16" i="21"/>
  <c r="C15" i="21"/>
  <c r="C14" i="21"/>
  <c r="V9" i="20"/>
  <c r="Y11" i="20"/>
  <c r="Y12" i="20"/>
  <c r="Y13" i="20"/>
  <c r="Y14" i="20"/>
  <c r="Y15" i="20"/>
  <c r="Y10" i="20"/>
  <c r="X11" i="20"/>
  <c r="X12" i="20"/>
  <c r="X13" i="20"/>
  <c r="X14" i="20"/>
  <c r="X15" i="20"/>
  <c r="X10" i="20"/>
  <c r="G11" i="20"/>
  <c r="G12" i="20"/>
  <c r="G13" i="20"/>
  <c r="G14" i="20"/>
  <c r="G15" i="20"/>
  <c r="G10" i="20"/>
  <c r="F11" i="20"/>
  <c r="F12" i="20"/>
  <c r="F13" i="20"/>
  <c r="F14" i="20"/>
  <c r="F15" i="20"/>
  <c r="F10" i="20"/>
  <c r="H12" i="20"/>
  <c r="P12" i="20" s="1"/>
  <c r="V12" i="20" s="1"/>
  <c r="AB12" i="20" s="1"/>
  <c r="H13" i="20"/>
  <c r="P13" i="20" s="1"/>
  <c r="V13" i="20" s="1"/>
  <c r="AB13" i="20" s="1"/>
  <c r="H14" i="20"/>
  <c r="P14" i="20" s="1"/>
  <c r="V14" i="20" s="1"/>
  <c r="AB14" i="20" s="1"/>
  <c r="H10" i="20"/>
  <c r="P10" i="20" s="1"/>
  <c r="V10" i="20" s="1"/>
  <c r="AB10" i="20" s="1"/>
  <c r="E16" i="6"/>
  <c r="D16" i="6"/>
  <c r="F16" i="6" s="1"/>
  <c r="G16" i="6" s="1"/>
  <c r="E15" i="6"/>
  <c r="D15" i="6"/>
  <c r="E14" i="6"/>
  <c r="D14" i="6"/>
  <c r="F14" i="6" s="1"/>
  <c r="G14" i="6" s="1"/>
  <c r="E13" i="6"/>
  <c r="D13" i="6"/>
  <c r="E12" i="6"/>
  <c r="F12" i="6" s="1"/>
  <c r="G12" i="6" s="1"/>
  <c r="D12" i="6"/>
  <c r="E11" i="6"/>
  <c r="D11" i="6"/>
  <c r="F11" i="6" s="1"/>
  <c r="G11" i="6" s="1"/>
  <c r="E16" i="5"/>
  <c r="D16" i="5"/>
  <c r="E15" i="5"/>
  <c r="D15" i="5"/>
  <c r="F15" i="5" s="1"/>
  <c r="G15" i="5" s="1"/>
  <c r="E14" i="5"/>
  <c r="F14" i="5" s="1"/>
  <c r="G14" i="5" s="1"/>
  <c r="D14" i="5"/>
  <c r="E13" i="5"/>
  <c r="D13" i="5"/>
  <c r="F13" i="5" s="1"/>
  <c r="G13" i="5" s="1"/>
  <c r="E12" i="5"/>
  <c r="D12" i="5"/>
  <c r="E11" i="5"/>
  <c r="D11" i="5"/>
  <c r="F11" i="5" s="1"/>
  <c r="G11" i="5" s="1"/>
  <c r="K16" i="10"/>
  <c r="K15" i="10"/>
  <c r="K14" i="10"/>
  <c r="K13" i="10"/>
  <c r="K12" i="10"/>
  <c r="K11" i="10"/>
  <c r="E16" i="10"/>
  <c r="D16" i="10"/>
  <c r="F16" i="10" s="1"/>
  <c r="G16" i="10" s="1"/>
  <c r="H16" i="10" s="1"/>
  <c r="I16" i="10" s="1"/>
  <c r="E15" i="10"/>
  <c r="D15" i="10"/>
  <c r="E14" i="10"/>
  <c r="D14" i="10"/>
  <c r="E13" i="10"/>
  <c r="D13" i="10"/>
  <c r="E12" i="10"/>
  <c r="D12" i="10"/>
  <c r="F12" i="10" s="1"/>
  <c r="G12" i="10" s="1"/>
  <c r="H12" i="10" s="1"/>
  <c r="I12" i="10" s="1"/>
  <c r="E11" i="10"/>
  <c r="D11" i="10"/>
  <c r="F11" i="10" s="1"/>
  <c r="G11" i="10" s="1"/>
  <c r="M11" i="3"/>
  <c r="J28" i="3"/>
  <c r="M16" i="3"/>
  <c r="M15" i="3"/>
  <c r="M14" i="3"/>
  <c r="M13" i="3"/>
  <c r="M12" i="3"/>
  <c r="E16" i="3"/>
  <c r="D16" i="3"/>
  <c r="E15" i="3"/>
  <c r="F15" i="3" s="1"/>
  <c r="G15" i="3" s="1"/>
  <c r="D15" i="3"/>
  <c r="E14" i="3"/>
  <c r="D14" i="3"/>
  <c r="E13" i="3"/>
  <c r="D13" i="3"/>
  <c r="F13" i="3" s="1"/>
  <c r="G13" i="3" s="1"/>
  <c r="E12" i="3"/>
  <c r="D12" i="3"/>
  <c r="E11" i="3"/>
  <c r="F11" i="3" s="1"/>
  <c r="G11" i="3" s="1"/>
  <c r="D11" i="3"/>
  <c r="J30" i="4"/>
  <c r="J29" i="4"/>
  <c r="H11" i="20"/>
  <c r="P11" i="20" s="1"/>
  <c r="V11" i="20" s="1"/>
  <c r="AB11" i="20" s="1"/>
  <c r="J28" i="4"/>
  <c r="K16" i="4"/>
  <c r="K15" i="4"/>
  <c r="K14" i="4"/>
  <c r="K13" i="4"/>
  <c r="K12" i="4"/>
  <c r="K11" i="4"/>
  <c r="E16" i="4"/>
  <c r="D16" i="4"/>
  <c r="F16" i="4" s="1"/>
  <c r="G16" i="4" s="1"/>
  <c r="E15" i="4"/>
  <c r="D15" i="4"/>
  <c r="E14" i="4"/>
  <c r="D14" i="4"/>
  <c r="E13" i="4"/>
  <c r="D13" i="4"/>
  <c r="E12" i="4"/>
  <c r="D12" i="4"/>
  <c r="F12" i="4" s="1"/>
  <c r="G12" i="4" s="1"/>
  <c r="E11" i="4"/>
  <c r="D11" i="4"/>
  <c r="F11" i="4" s="1"/>
  <c r="G11" i="4" s="1"/>
  <c r="J29" i="2"/>
  <c r="K13" i="2"/>
  <c r="K14" i="2"/>
  <c r="K15" i="2"/>
  <c r="K16" i="2"/>
  <c r="K17" i="2"/>
  <c r="G12" i="2"/>
  <c r="G17" i="2"/>
  <c r="F17" i="2"/>
  <c r="F15" i="2"/>
  <c r="G15" i="2" s="1"/>
  <c r="F13" i="2"/>
  <c r="G13" i="2" s="1"/>
  <c r="F16" i="2"/>
  <c r="G16" i="2" s="1"/>
  <c r="F14" i="2"/>
  <c r="G14" i="2" s="1"/>
  <c r="E17" i="2"/>
  <c r="E16" i="2"/>
  <c r="E15" i="2"/>
  <c r="E14" i="2"/>
  <c r="E13" i="2"/>
  <c r="E12" i="2"/>
  <c r="D17" i="2"/>
  <c r="D16" i="2"/>
  <c r="D15" i="2"/>
  <c r="D14" i="2"/>
  <c r="D13" i="2"/>
  <c r="D12" i="2"/>
  <c r="M15" i="7" l="1"/>
  <c r="H15" i="20"/>
  <c r="P15" i="20" s="1"/>
  <c r="V15" i="20" s="1"/>
  <c r="AB15" i="20" s="1"/>
  <c r="F13" i="6"/>
  <c r="G13" i="6" s="1"/>
  <c r="F15" i="6"/>
  <c r="G15" i="6" s="1"/>
  <c r="H12" i="2"/>
  <c r="I12" i="2" s="1"/>
  <c r="F11" i="23"/>
  <c r="G11" i="23" s="1"/>
  <c r="F13" i="23"/>
  <c r="G13" i="23" s="1"/>
  <c r="H16" i="23"/>
  <c r="I16" i="23" s="1"/>
  <c r="H11" i="23"/>
  <c r="I11" i="23"/>
  <c r="H14" i="23"/>
  <c r="I14" i="23" s="1"/>
  <c r="H12" i="23"/>
  <c r="I12" i="23" s="1"/>
  <c r="H15" i="23"/>
  <c r="I15" i="23" s="1"/>
  <c r="H13" i="23"/>
  <c r="I13" i="23" s="1"/>
  <c r="M16" i="7"/>
  <c r="M14" i="7"/>
  <c r="N12" i="7"/>
  <c r="F16" i="7"/>
  <c r="G16" i="7" s="1"/>
  <c r="H16" i="7" s="1"/>
  <c r="I16" i="7" s="1"/>
  <c r="N16" i="7" s="1"/>
  <c r="M12" i="7"/>
  <c r="F13" i="7"/>
  <c r="G13" i="7" s="1"/>
  <c r="H13" i="7" s="1"/>
  <c r="I13" i="7" s="1"/>
  <c r="N13" i="7" s="1"/>
  <c r="I11" i="22"/>
  <c r="H11" i="22"/>
  <c r="H13" i="22"/>
  <c r="I13" i="22" s="1"/>
  <c r="H14" i="22"/>
  <c r="I14" i="22" s="1"/>
  <c r="H15" i="22"/>
  <c r="I15" i="22" s="1"/>
  <c r="I12" i="22"/>
  <c r="H12" i="22"/>
  <c r="H16" i="22"/>
  <c r="I16" i="22" s="1"/>
  <c r="M13" i="7"/>
  <c r="M11" i="7"/>
  <c r="H11" i="7"/>
  <c r="I11" i="7" s="1"/>
  <c r="N11" i="7" s="1"/>
  <c r="H14" i="7"/>
  <c r="I14" i="7"/>
  <c r="N14" i="7" s="1"/>
  <c r="H15" i="7"/>
  <c r="I15" i="7" s="1"/>
  <c r="N15" i="7" s="1"/>
  <c r="H12" i="7"/>
  <c r="I12" i="7" s="1"/>
  <c r="H14" i="6"/>
  <c r="I14" i="6" s="1"/>
  <c r="K14" i="6" s="1"/>
  <c r="H11" i="6"/>
  <c r="I11" i="6" s="1"/>
  <c r="K11" i="6" s="1"/>
  <c r="H12" i="6"/>
  <c r="I12" i="6" s="1"/>
  <c r="K12" i="6" s="1"/>
  <c r="H15" i="6"/>
  <c r="I15" i="6"/>
  <c r="K15" i="6" s="1"/>
  <c r="H16" i="6"/>
  <c r="I16" i="6" s="1"/>
  <c r="K16" i="6" s="1"/>
  <c r="F12" i="5"/>
  <c r="G12" i="5" s="1"/>
  <c r="H12" i="5" s="1"/>
  <c r="F16" i="5"/>
  <c r="G16" i="5" s="1"/>
  <c r="H16" i="5" s="1"/>
  <c r="I16" i="5" s="1"/>
  <c r="K16" i="5" s="1"/>
  <c r="H13" i="5"/>
  <c r="I13" i="5" s="1"/>
  <c r="K13" i="5" s="1"/>
  <c r="H11" i="5"/>
  <c r="I11" i="5" s="1"/>
  <c r="K11" i="5" s="1"/>
  <c r="H15" i="5"/>
  <c r="I15" i="5" s="1"/>
  <c r="K15" i="5" s="1"/>
  <c r="H14" i="5"/>
  <c r="I14" i="5" s="1"/>
  <c r="K14" i="5" s="1"/>
  <c r="F14" i="10"/>
  <c r="G14" i="10" s="1"/>
  <c r="H14" i="10" s="1"/>
  <c r="I14" i="10" s="1"/>
  <c r="F15" i="10"/>
  <c r="G15" i="10" s="1"/>
  <c r="F13" i="10"/>
  <c r="G13" i="10" s="1"/>
  <c r="I11" i="10"/>
  <c r="H11" i="10"/>
  <c r="H15" i="10"/>
  <c r="I15" i="10"/>
  <c r="H13" i="10"/>
  <c r="I13" i="10" s="1"/>
  <c r="F14" i="3"/>
  <c r="G14" i="3" s="1"/>
  <c r="H14" i="3" s="1"/>
  <c r="I14" i="3" s="1"/>
  <c r="F12" i="3"/>
  <c r="G12" i="3" s="1"/>
  <c r="H12" i="3" s="1"/>
  <c r="I12" i="3" s="1"/>
  <c r="F16" i="3"/>
  <c r="G16" i="3" s="1"/>
  <c r="H13" i="3"/>
  <c r="I13" i="3"/>
  <c r="H11" i="3"/>
  <c r="I11" i="3" s="1"/>
  <c r="H15" i="3"/>
  <c r="I15" i="3" s="1"/>
  <c r="H16" i="3"/>
  <c r="I16" i="3" s="1"/>
  <c r="F14" i="4"/>
  <c r="G14" i="4" s="1"/>
  <c r="H14" i="4" s="1"/>
  <c r="I14" i="4" s="1"/>
  <c r="F15" i="4"/>
  <c r="G15" i="4" s="1"/>
  <c r="H15" i="4" s="1"/>
  <c r="F13" i="4"/>
  <c r="G13" i="4" s="1"/>
  <c r="H13" i="4" s="1"/>
  <c r="I13" i="4" s="1"/>
  <c r="H16" i="4"/>
  <c r="I16" i="4"/>
  <c r="H11" i="4"/>
  <c r="I11" i="4" s="1"/>
  <c r="H12" i="4"/>
  <c r="I12" i="4" s="1"/>
  <c r="H17" i="2"/>
  <c r="I17" i="2" s="1"/>
  <c r="H15" i="2"/>
  <c r="I15" i="2" s="1"/>
  <c r="I13" i="2"/>
  <c r="H13" i="2"/>
  <c r="I16" i="2"/>
  <c r="H16" i="2"/>
  <c r="H14" i="2"/>
  <c r="I14" i="2" s="1"/>
  <c r="I13" i="6" l="1"/>
  <c r="K13" i="6" s="1"/>
  <c r="H13" i="6"/>
  <c r="I12" i="5"/>
  <c r="K12" i="5" s="1"/>
  <c r="K12" i="2"/>
  <c r="C13" i="21"/>
  <c r="M13" i="21" s="1"/>
  <c r="I15" i="4"/>
  <c r="L28" i="3" l="1"/>
  <c r="K28" i="3"/>
  <c r="L7" i="7"/>
  <c r="L8" i="7"/>
  <c r="L19" i="7"/>
  <c r="L23" i="7"/>
  <c r="L29" i="7"/>
  <c r="L20" i="7"/>
  <c r="L24" i="7"/>
  <c r="L27" i="7"/>
  <c r="M35" i="7" l="1"/>
  <c r="M34" i="7"/>
  <c r="G20" i="20"/>
  <c r="G19" i="20"/>
  <c r="G18" i="20"/>
  <c r="G17" i="20"/>
  <c r="G8" i="20"/>
  <c r="G7" i="20"/>
  <c r="J30" i="6"/>
  <c r="J29" i="6"/>
  <c r="J28" i="6"/>
  <c r="D26" i="6"/>
  <c r="C26" i="6"/>
  <c r="D24" i="6"/>
  <c r="C24" i="6"/>
  <c r="D22" i="6"/>
  <c r="C22" i="6"/>
  <c r="I19" i="6"/>
  <c r="K19" i="6" s="1"/>
  <c r="D19" i="6"/>
  <c r="C19" i="6"/>
  <c r="G19" i="6" s="1"/>
  <c r="E8" i="6"/>
  <c r="D8" i="6"/>
  <c r="G8" i="6" s="1"/>
  <c r="E7" i="6"/>
  <c r="D7" i="6"/>
  <c r="J30" i="5"/>
  <c r="J29" i="5"/>
  <c r="J28" i="5"/>
  <c r="D26" i="5"/>
  <c r="C26" i="5"/>
  <c r="F26" i="5" s="1"/>
  <c r="G26" i="5" s="1"/>
  <c r="D24" i="5"/>
  <c r="C24" i="5"/>
  <c r="D22" i="5"/>
  <c r="C22" i="5"/>
  <c r="I19" i="5"/>
  <c r="K19" i="5" s="1"/>
  <c r="D19" i="5"/>
  <c r="C19" i="5"/>
  <c r="G19" i="5" s="1"/>
  <c r="E8" i="5"/>
  <c r="D8" i="5"/>
  <c r="E7" i="5"/>
  <c r="D7" i="5"/>
  <c r="D29" i="23"/>
  <c r="C29" i="23"/>
  <c r="D26" i="23"/>
  <c r="C26" i="23"/>
  <c r="F26" i="23" s="1"/>
  <c r="G26" i="23" s="1"/>
  <c r="D23" i="23"/>
  <c r="C23" i="23"/>
  <c r="F23" i="23" s="1"/>
  <c r="G23" i="23" s="1"/>
  <c r="I19" i="23"/>
  <c r="D19" i="23"/>
  <c r="C19" i="23"/>
  <c r="E8" i="23"/>
  <c r="D8" i="23"/>
  <c r="E7" i="23"/>
  <c r="D7" i="23"/>
  <c r="D29" i="22"/>
  <c r="C29" i="22"/>
  <c r="F29" i="22" s="1"/>
  <c r="G29" i="22" s="1"/>
  <c r="D26" i="22"/>
  <c r="C26" i="22"/>
  <c r="F26" i="22" s="1"/>
  <c r="G26" i="22" s="1"/>
  <c r="D23" i="22"/>
  <c r="C23" i="22"/>
  <c r="F23" i="22" s="1"/>
  <c r="G23" i="22" s="1"/>
  <c r="I19" i="22"/>
  <c r="D19" i="22"/>
  <c r="C19" i="22"/>
  <c r="G19" i="22" s="1"/>
  <c r="E8" i="22"/>
  <c r="D8" i="22"/>
  <c r="E7" i="22"/>
  <c r="D7" i="22"/>
  <c r="D29" i="7"/>
  <c r="C29" i="7"/>
  <c r="D26" i="7"/>
  <c r="C26" i="7"/>
  <c r="D23" i="7"/>
  <c r="C23" i="7"/>
  <c r="I19" i="7"/>
  <c r="D19" i="7"/>
  <c r="C19" i="7"/>
  <c r="H19" i="7" s="1"/>
  <c r="E8" i="7"/>
  <c r="D8" i="7"/>
  <c r="E7" i="7"/>
  <c r="D7" i="7"/>
  <c r="G7" i="7" s="1"/>
  <c r="J28" i="10"/>
  <c r="D26" i="10"/>
  <c r="C26" i="10"/>
  <c r="D24" i="10"/>
  <c r="C24" i="10"/>
  <c r="F24" i="10" s="1"/>
  <c r="G24" i="10" s="1"/>
  <c r="D22" i="10"/>
  <c r="C22" i="10"/>
  <c r="I19" i="10"/>
  <c r="K19" i="10" s="1"/>
  <c r="D19" i="10"/>
  <c r="C19" i="10"/>
  <c r="E8" i="10"/>
  <c r="G8" i="10" s="1"/>
  <c r="D8" i="10"/>
  <c r="E7" i="10"/>
  <c r="D7" i="10"/>
  <c r="G7" i="10" s="1"/>
  <c r="D26" i="3"/>
  <c r="C26" i="3"/>
  <c r="D24" i="3"/>
  <c r="F24" i="3" s="1"/>
  <c r="G24" i="3" s="1"/>
  <c r="C24" i="3"/>
  <c r="D22" i="3"/>
  <c r="C22" i="3"/>
  <c r="F22" i="3" s="1"/>
  <c r="G22" i="3" s="1"/>
  <c r="I19" i="3"/>
  <c r="D19" i="3"/>
  <c r="C19" i="3"/>
  <c r="H19" i="3" s="1"/>
  <c r="E8" i="3"/>
  <c r="D8" i="3"/>
  <c r="E7" i="3"/>
  <c r="D7" i="3"/>
  <c r="G7" i="3" s="1"/>
  <c r="D26" i="4"/>
  <c r="C26" i="4"/>
  <c r="D24" i="4"/>
  <c r="C24" i="4"/>
  <c r="D22" i="4"/>
  <c r="C22" i="4"/>
  <c r="D19" i="4"/>
  <c r="C19" i="4"/>
  <c r="E8" i="4"/>
  <c r="D8" i="4"/>
  <c r="E7" i="4"/>
  <c r="D7" i="4"/>
  <c r="D27" i="2"/>
  <c r="C27" i="2"/>
  <c r="F27" i="2" s="1"/>
  <c r="G27" i="2" s="1"/>
  <c r="D25" i="2"/>
  <c r="C25" i="2"/>
  <c r="D23" i="2"/>
  <c r="C23" i="2"/>
  <c r="F23" i="2" s="1"/>
  <c r="G23" i="2" s="1"/>
  <c r="D20" i="2"/>
  <c r="C20" i="2"/>
  <c r="H20" i="2" s="1"/>
  <c r="E9" i="2"/>
  <c r="D9" i="2"/>
  <c r="E8" i="2"/>
  <c r="D8" i="2"/>
  <c r="F24" i="5" l="1"/>
  <c r="G24" i="5" s="1"/>
  <c r="G7" i="23"/>
  <c r="G8" i="23"/>
  <c r="H19" i="23"/>
  <c r="F29" i="23"/>
  <c r="G29" i="23" s="1"/>
  <c r="F23" i="7"/>
  <c r="G23" i="7" s="1"/>
  <c r="G7" i="22"/>
  <c r="H7" i="22" s="1"/>
  <c r="F26" i="6"/>
  <c r="G26" i="6" s="1"/>
  <c r="H26" i="6" s="1"/>
  <c r="I26" i="6" s="1"/>
  <c r="K26" i="6" s="1"/>
  <c r="G7" i="6"/>
  <c r="H7" i="6" s="1"/>
  <c r="I7" i="6" s="1"/>
  <c r="K7" i="6" s="1"/>
  <c r="F24" i="6"/>
  <c r="G24" i="6" s="1"/>
  <c r="F22" i="6"/>
  <c r="G22" i="6" s="1"/>
  <c r="H22" i="6" s="1"/>
  <c r="I22" i="6" s="1"/>
  <c r="K22" i="6" s="1"/>
  <c r="H19" i="6"/>
  <c r="G8" i="5"/>
  <c r="H8" i="5" s="1"/>
  <c r="I8" i="5" s="1"/>
  <c r="K8" i="5" s="1"/>
  <c r="G7" i="5"/>
  <c r="H7" i="5" s="1"/>
  <c r="I7" i="5" s="1"/>
  <c r="K7" i="5" s="1"/>
  <c r="F22" i="5"/>
  <c r="G22" i="5" s="1"/>
  <c r="H22" i="5" s="1"/>
  <c r="I22" i="5" s="1"/>
  <c r="K22" i="5" s="1"/>
  <c r="H19" i="5"/>
  <c r="H19" i="10"/>
  <c r="H8" i="10"/>
  <c r="I8" i="10" s="1"/>
  <c r="K8" i="10" s="1"/>
  <c r="G19" i="10"/>
  <c r="F26" i="10"/>
  <c r="G26" i="10" s="1"/>
  <c r="F22" i="10"/>
  <c r="G22" i="10" s="1"/>
  <c r="H22" i="10" s="1"/>
  <c r="I22" i="10" s="1"/>
  <c r="K22" i="10" s="1"/>
  <c r="F26" i="3"/>
  <c r="G26" i="3" s="1"/>
  <c r="H26" i="3" s="1"/>
  <c r="I26" i="3" s="1"/>
  <c r="G8" i="3"/>
  <c r="H8" i="3" s="1"/>
  <c r="F22" i="4"/>
  <c r="G22" i="4" s="1"/>
  <c r="H22" i="4" s="1"/>
  <c r="I22" i="4" s="1"/>
  <c r="K22" i="4" s="1"/>
  <c r="G8" i="2"/>
  <c r="H8" i="2" s="1"/>
  <c r="I8" i="2" s="1"/>
  <c r="C10" i="21" s="1"/>
  <c r="G9" i="2"/>
  <c r="H9" i="2" s="1"/>
  <c r="I9" i="2" s="1"/>
  <c r="C11" i="21" s="1"/>
  <c r="F25" i="2"/>
  <c r="G25" i="2" s="1"/>
  <c r="F24" i="4"/>
  <c r="G24" i="4" s="1"/>
  <c r="G8" i="4"/>
  <c r="H8" i="4" s="1"/>
  <c r="I8" i="4" s="1"/>
  <c r="K8" i="4" s="1"/>
  <c r="F26" i="4"/>
  <c r="G26" i="4" s="1"/>
  <c r="H26" i="4" s="1"/>
  <c r="I26" i="4" s="1"/>
  <c r="K26" i="4" s="1"/>
  <c r="G19" i="4"/>
  <c r="I19" i="4" s="1"/>
  <c r="K19" i="4" s="1"/>
  <c r="H19" i="4"/>
  <c r="G7" i="4"/>
  <c r="H7" i="4" s="1"/>
  <c r="I7" i="4" s="1"/>
  <c r="K7" i="4" s="1"/>
  <c r="G8" i="22"/>
  <c r="H8" i="22" s="1"/>
  <c r="I8" i="22" s="1"/>
  <c r="H7" i="7"/>
  <c r="I7" i="7" s="1"/>
  <c r="N34" i="7" s="1"/>
  <c r="F26" i="7"/>
  <c r="G26" i="7" s="1"/>
  <c r="H26" i="7" s="1"/>
  <c r="I26" i="7" s="1"/>
  <c r="G8" i="7"/>
  <c r="F29" i="7"/>
  <c r="G29" i="7" s="1"/>
  <c r="H29" i="7" s="1"/>
  <c r="I29" i="7" s="1"/>
  <c r="H24" i="6"/>
  <c r="I24" i="6" s="1"/>
  <c r="K24" i="6" s="1"/>
  <c r="H8" i="6"/>
  <c r="I8" i="6" s="1"/>
  <c r="K8" i="6" s="1"/>
  <c r="H24" i="5"/>
  <c r="I24" i="5"/>
  <c r="K24" i="5" s="1"/>
  <c r="H26" i="5"/>
  <c r="I26" i="5" s="1"/>
  <c r="K26" i="5" s="1"/>
  <c r="H23" i="23"/>
  <c r="I23" i="23" s="1"/>
  <c r="H8" i="23"/>
  <c r="I8" i="23" s="1"/>
  <c r="H26" i="23"/>
  <c r="I26" i="23" s="1"/>
  <c r="H7" i="23"/>
  <c r="I7" i="23" s="1"/>
  <c r="H29" i="23"/>
  <c r="I29" i="23" s="1"/>
  <c r="G19" i="23"/>
  <c r="H23" i="22"/>
  <c r="I23" i="22" s="1"/>
  <c r="H26" i="22"/>
  <c r="I26" i="22"/>
  <c r="H29" i="22"/>
  <c r="I29" i="22" s="1"/>
  <c r="I7" i="22"/>
  <c r="H19" i="22"/>
  <c r="H23" i="7"/>
  <c r="I23" i="7" s="1"/>
  <c r="H8" i="7"/>
  <c r="I8" i="7" s="1"/>
  <c r="G19" i="7"/>
  <c r="H24" i="10"/>
  <c r="I24" i="10" s="1"/>
  <c r="K24" i="10" s="1"/>
  <c r="H26" i="10"/>
  <c r="I26" i="10" s="1"/>
  <c r="K26" i="10" s="1"/>
  <c r="H7" i="10"/>
  <c r="I7" i="10" s="1"/>
  <c r="K7" i="10" s="1"/>
  <c r="H24" i="3"/>
  <c r="I24" i="3" s="1"/>
  <c r="H22" i="3"/>
  <c r="I22" i="3" s="1"/>
  <c r="H7" i="3"/>
  <c r="I7" i="3" s="1"/>
  <c r="G19" i="3"/>
  <c r="H23" i="2"/>
  <c r="I23" i="2"/>
  <c r="C27" i="21" s="1"/>
  <c r="H25" i="2"/>
  <c r="I25" i="2"/>
  <c r="C30" i="21" s="1"/>
  <c r="H27" i="2"/>
  <c r="I27" i="2" s="1"/>
  <c r="C33" i="21" s="1"/>
  <c r="G20" i="2"/>
  <c r="I20" i="2" s="1"/>
  <c r="K20" i="2" l="1"/>
  <c r="C24" i="21"/>
  <c r="K30" i="6"/>
  <c r="K29" i="6"/>
  <c r="K38" i="6" s="1"/>
  <c r="L2" i="23" s="1"/>
  <c r="K28" i="10"/>
  <c r="E8" i="11" s="1"/>
  <c r="I8" i="3"/>
  <c r="H24" i="4"/>
  <c r="I24" i="4" s="1"/>
  <c r="K24" i="4" s="1"/>
  <c r="I24" i="22"/>
  <c r="K28" i="6"/>
  <c r="K30" i="5"/>
  <c r="K28" i="5"/>
  <c r="K29" i="5"/>
  <c r="K38" i="5" s="1"/>
  <c r="L2" i="22" s="1"/>
  <c r="I27" i="23"/>
  <c r="I24" i="23"/>
  <c r="I27" i="22"/>
  <c r="I27" i="7"/>
  <c r="I24" i="7"/>
  <c r="N35" i="7" s="1"/>
  <c r="E9" i="11" s="1"/>
  <c r="K28" i="4"/>
  <c r="K33" i="4" s="1"/>
  <c r="K41" i="4" s="1"/>
  <c r="K29" i="4" l="1"/>
  <c r="K34" i="4" s="1"/>
  <c r="K42" i="4" s="1"/>
  <c r="O2" i="21" s="1"/>
  <c r="K30" i="4"/>
  <c r="K2" i="7"/>
  <c r="L2" i="21"/>
  <c r="F55" i="24"/>
  <c r="F48" i="24"/>
  <c r="F41" i="24"/>
  <c r="F34" i="24"/>
  <c r="F22" i="24"/>
  <c r="F24" i="24" s="1"/>
  <c r="F15" i="24"/>
  <c r="R31" i="7"/>
  <c r="K27" i="7"/>
  <c r="K24" i="7"/>
  <c r="K23" i="7"/>
  <c r="Z20" i="20"/>
  <c r="Z19" i="20"/>
  <c r="Z18" i="20"/>
  <c r="Z17" i="20"/>
  <c r="Q35" i="21"/>
  <c r="Y8" i="20"/>
  <c r="Y7" i="20"/>
  <c r="X8" i="20"/>
  <c r="X7" i="20"/>
  <c r="J22" i="20"/>
  <c r="M29" i="22"/>
  <c r="M27" i="23"/>
  <c r="M24" i="23"/>
  <c r="M20" i="23"/>
  <c r="N19" i="23"/>
  <c r="L31" i="23"/>
  <c r="O25" i="21"/>
  <c r="P20" i="7" s="1"/>
  <c r="K29" i="7"/>
  <c r="K20" i="7"/>
  <c r="K19" i="7"/>
  <c r="K8" i="7"/>
  <c r="K7" i="7"/>
  <c r="J29" i="7"/>
  <c r="J27" i="7"/>
  <c r="J24" i="7"/>
  <c r="J23" i="7"/>
  <c r="J20" i="7"/>
  <c r="J19" i="7"/>
  <c r="J8" i="7"/>
  <c r="J7" i="7"/>
  <c r="V16" i="20"/>
  <c r="R22" i="20"/>
  <c r="S22" i="20"/>
  <c r="F20" i="20"/>
  <c r="F19" i="20"/>
  <c r="F18" i="20"/>
  <c r="F17" i="20"/>
  <c r="F8" i="20"/>
  <c r="F7" i="20"/>
  <c r="O28" i="21"/>
  <c r="P24" i="7" s="1"/>
  <c r="O31" i="21"/>
  <c r="P27" i="7" s="1"/>
  <c r="D10" i="21"/>
  <c r="D11" i="21"/>
  <c r="D24" i="21"/>
  <c r="D25" i="21"/>
  <c r="D28" i="21"/>
  <c r="D31" i="21"/>
  <c r="L33" i="21"/>
  <c r="M33" i="21" s="1"/>
  <c r="D33" i="21"/>
  <c r="L31" i="21"/>
  <c r="M30" i="21"/>
  <c r="C31" i="21"/>
  <c r="L28" i="21"/>
  <c r="L27" i="21"/>
  <c r="M27" i="21" s="1"/>
  <c r="D27" i="21"/>
  <c r="C28" i="21"/>
  <c r="L25" i="21"/>
  <c r="M25" i="21" s="1"/>
  <c r="L24" i="21"/>
  <c r="M24" i="21" s="1"/>
  <c r="L11" i="21"/>
  <c r="M11" i="21" s="1"/>
  <c r="L10" i="21"/>
  <c r="T22" i="20"/>
  <c r="N22" i="20"/>
  <c r="M22" i="20"/>
  <c r="L22" i="20"/>
  <c r="K22" i="20"/>
  <c r="I15" i="17"/>
  <c r="I13" i="17"/>
  <c r="I11" i="17"/>
  <c r="I8" i="17"/>
  <c r="I7" i="17"/>
  <c r="M22" i="3"/>
  <c r="M19" i="3"/>
  <c r="M8" i="3"/>
  <c r="M7" i="3"/>
  <c r="K8" i="2"/>
  <c r="L2" i="7" l="1"/>
  <c r="M10" i="21"/>
  <c r="M35" i="21" s="1"/>
  <c r="L35" i="21"/>
  <c r="M37" i="7"/>
  <c r="N37" i="7"/>
  <c r="M36" i="7"/>
  <c r="N36" i="7"/>
  <c r="N33" i="4"/>
  <c r="E22" i="20"/>
  <c r="H7" i="20"/>
  <c r="P7" i="20" s="1"/>
  <c r="V7" i="20" s="1"/>
  <c r="AB7" i="20" s="1"/>
  <c r="Y22" i="20"/>
  <c r="N19" i="7"/>
  <c r="F57" i="24"/>
  <c r="F59" i="24" s="1"/>
  <c r="X22" i="20"/>
  <c r="Z22" i="20"/>
  <c r="N29" i="23"/>
  <c r="N26" i="23"/>
  <c r="M7" i="23"/>
  <c r="N20" i="23"/>
  <c r="N7" i="23"/>
  <c r="M8" i="23"/>
  <c r="M23" i="23"/>
  <c r="M26" i="23"/>
  <c r="M29" i="23"/>
  <c r="M19" i="23"/>
  <c r="J31" i="23"/>
  <c r="K31" i="23"/>
  <c r="N20" i="22"/>
  <c r="K31" i="22"/>
  <c r="M20" i="22"/>
  <c r="L31" i="22"/>
  <c r="M27" i="22"/>
  <c r="M24" i="22"/>
  <c r="N19" i="22"/>
  <c r="N29" i="22"/>
  <c r="N23" i="22"/>
  <c r="M8" i="22"/>
  <c r="M23" i="22"/>
  <c r="M26" i="22"/>
  <c r="N8" i="22"/>
  <c r="M19" i="22"/>
  <c r="M7" i="22"/>
  <c r="J31" i="22"/>
  <c r="M27" i="7"/>
  <c r="M26" i="7"/>
  <c r="M23" i="7"/>
  <c r="M20" i="7"/>
  <c r="M19" i="7"/>
  <c r="M8" i="7"/>
  <c r="M7" i="7"/>
  <c r="M29" i="7"/>
  <c r="M24" i="7"/>
  <c r="F22" i="20"/>
  <c r="O35" i="21"/>
  <c r="M31" i="21"/>
  <c r="V20" i="20"/>
  <c r="V18" i="20"/>
  <c r="G22" i="20"/>
  <c r="V19" i="20"/>
  <c r="H8" i="20"/>
  <c r="P8" i="20" s="1"/>
  <c r="V8" i="20" s="1"/>
  <c r="H17" i="20"/>
  <c r="M28" i="21"/>
  <c r="P17" i="20" l="1"/>
  <c r="V17" i="20" s="1"/>
  <c r="N24" i="23"/>
  <c r="N23" i="23"/>
  <c r="N8" i="23"/>
  <c r="N27" i="23"/>
  <c r="M31" i="23"/>
  <c r="M31" i="22"/>
  <c r="N7" i="22"/>
  <c r="N24" i="22"/>
  <c r="N27" i="22"/>
  <c r="N26" i="22"/>
  <c r="M31" i="7"/>
  <c r="D35" i="21"/>
  <c r="N20" i="7"/>
  <c r="L31" i="7"/>
  <c r="J19" i="17"/>
  <c r="J18" i="17"/>
  <c r="J17" i="17"/>
  <c r="D15" i="17"/>
  <c r="D13" i="17"/>
  <c r="D11" i="17"/>
  <c r="F11" i="17" s="1"/>
  <c r="G11" i="17" s="1"/>
  <c r="H11" i="17" s="1"/>
  <c r="D8" i="17"/>
  <c r="G8" i="17" s="1"/>
  <c r="H8" i="17" s="1"/>
  <c r="D7" i="17"/>
  <c r="G7" i="17" s="1"/>
  <c r="H7" i="17" s="1"/>
  <c r="F15" i="17"/>
  <c r="G15" i="17" s="1"/>
  <c r="H15" i="17" s="1"/>
  <c r="F13" i="17"/>
  <c r="G13" i="17" s="1"/>
  <c r="H13" i="17" s="1"/>
  <c r="N31" i="23" l="1"/>
  <c r="N31" i="22"/>
  <c r="K15" i="17"/>
  <c r="K8" i="17" l="1"/>
  <c r="K11" i="17"/>
  <c r="K7" i="17"/>
  <c r="K13" i="17"/>
  <c r="K18" i="17" l="1"/>
  <c r="K19" i="17"/>
  <c r="K17" i="17"/>
  <c r="K31" i="7"/>
  <c r="J31" i="7"/>
  <c r="N7" i="7" l="1"/>
  <c r="K25" i="2"/>
  <c r="N8" i="7"/>
  <c r="N23" i="7"/>
  <c r="K27" i="2"/>
  <c r="M26" i="3"/>
  <c r="N26" i="7"/>
  <c r="M24" i="3"/>
  <c r="N29" i="7"/>
  <c r="M28" i="3" l="1"/>
  <c r="E7" i="11" s="1"/>
  <c r="C25" i="16"/>
  <c r="F25" i="16" s="1"/>
  <c r="K23" i="2"/>
  <c r="K29" i="2" s="1"/>
  <c r="C11" i="16"/>
  <c r="F11" i="16" s="1"/>
  <c r="K9" i="2"/>
  <c r="C10" i="16"/>
  <c r="F10" i="16" s="1"/>
  <c r="C27" i="16"/>
  <c r="F27" i="16" s="1"/>
  <c r="C26" i="16"/>
  <c r="F26" i="16" s="1"/>
  <c r="C24" i="16"/>
  <c r="F24" i="16" s="1"/>
  <c r="N24" i="7"/>
  <c r="E11" i="11"/>
  <c r="N27" i="7" l="1"/>
  <c r="N31" i="7" s="1"/>
  <c r="E10" i="11"/>
  <c r="E12" i="11" s="1"/>
  <c r="F28" i="16"/>
  <c r="E14" i="11" l="1"/>
  <c r="AB8" i="20"/>
  <c r="AB17" i="20"/>
  <c r="AB18" i="20"/>
  <c r="AB19" i="20"/>
  <c r="AB20" i="20"/>
  <c r="P22" i="20"/>
  <c r="AB22" i="20" l="1"/>
  <c r="V22" i="20"/>
</calcChain>
</file>

<file path=xl/sharedStrings.xml><?xml version="1.0" encoding="utf-8"?>
<sst xmlns="http://schemas.openxmlformats.org/spreadsheetml/2006/main" count="1004" uniqueCount="297">
  <si>
    <t>Funzionario referente</t>
  </si>
  <si>
    <t>AMMINISTRAZIONE</t>
  </si>
  <si>
    <t>n. telefono</t>
  </si>
  <si>
    <t xml:space="preserve">E-mail PEC: </t>
  </si>
  <si>
    <t xml:space="preserve">                                                                                                                 E-mail  ______________________________________</t>
  </si>
  <si>
    <t>DIRIGENTI</t>
  </si>
  <si>
    <t>FASCIA</t>
  </si>
  <si>
    <t>PRIMA</t>
  </si>
  <si>
    <t>SECONDA</t>
  </si>
  <si>
    <t>AREE</t>
  </si>
  <si>
    <t xml:space="preserve">Retribuzione totale pro capite lordo dipendente   </t>
  </si>
  <si>
    <t>Funzionari</t>
  </si>
  <si>
    <t>Assistenti</t>
  </si>
  <si>
    <t>Operatori</t>
  </si>
  <si>
    <t>TOTALE</t>
  </si>
  <si>
    <t>di cui</t>
  </si>
  <si>
    <t>TOTALE  Dir. I Fascia</t>
  </si>
  <si>
    <t>TOTALE Dir. II fascia+Aree</t>
  </si>
  <si>
    <t>TOTALE complessivo</t>
  </si>
  <si>
    <t>Funzionari (PV)</t>
  </si>
  <si>
    <t>Assistenti (PV)</t>
  </si>
  <si>
    <t>ANNO DELLA PROGRAMMAZIONE</t>
  </si>
  <si>
    <t>+</t>
  </si>
  <si>
    <t>≤</t>
  </si>
  <si>
    <t>Stipendio CCNL 2019-2021 (13 mensilità)</t>
  </si>
  <si>
    <t xml:space="preserve">Retribuzione totale pro capite lordo dipendente </t>
  </si>
  <si>
    <t xml:space="preserve">Totale annuo pro-capite lordo stato   </t>
  </si>
  <si>
    <t xml:space="preserve">Retribuzione di posizione variabile    </t>
  </si>
  <si>
    <t xml:space="preserve">Retribuzione di risultato       </t>
  </si>
  <si>
    <t xml:space="preserve">Oneri riflessi 38,38% (32,70% su retribuzione di risultato)  </t>
  </si>
  <si>
    <t xml:space="preserve">Tabellare + IIS per 12 mensilità CCNL 2019-2021 </t>
  </si>
  <si>
    <t>Altra voce retributiva fondamentale</t>
  </si>
  <si>
    <t>Totale annuo pro-capite lordo dipendente</t>
  </si>
  <si>
    <t xml:space="preserve">Totale annuo pro-capite lordo stato </t>
  </si>
  <si>
    <t xml:space="preserve">VALORE FINANZIARIO DOTAZIONE ORGANICA    </t>
  </si>
  <si>
    <t xml:space="preserve">Unità in dotazione organica </t>
  </si>
  <si>
    <t xml:space="preserve">TOTALE ONERE PRESENTI IN SERVIZIO   (Ruolo + comandati in)     </t>
  </si>
  <si>
    <t xml:space="preserve">Totale unità cessate     </t>
  </si>
  <si>
    <t xml:space="preserve">TOTALE RISORSE DA CESSAZIONI </t>
  </si>
  <si>
    <t xml:space="preserve">TOTALE ONERI ASSUNZIONALI            </t>
  </si>
  <si>
    <t>Dirigenti</t>
  </si>
  <si>
    <t>Costo annuo 
pro-capite 
(lordo Stato)</t>
  </si>
  <si>
    <t>TIPOLOGIA DI RECLUTAMENTO</t>
  </si>
  <si>
    <t>Concorso pubblico</t>
  </si>
  <si>
    <t>AREE/
CATEGORIE/
QUALIFICHE</t>
  </si>
  <si>
    <t>Area EP</t>
  </si>
  <si>
    <t xml:space="preserve">Area Operatori </t>
  </si>
  <si>
    <t>Area Assistenti</t>
  </si>
  <si>
    <t>NOTE</t>
  </si>
  <si>
    <t>Area Funzionari</t>
  </si>
  <si>
    <t xml:space="preserve">Valore finanziario unità da assumere </t>
  </si>
  <si>
    <t>Tredicesima       (tabellare + IVC)</t>
  </si>
  <si>
    <t>Area Operatori</t>
  </si>
  <si>
    <t>Valore finanziario unità da assumere</t>
  </si>
  <si>
    <t xml:space="preserve">AREE
</t>
  </si>
  <si>
    <t>Unità da assumere       2026 con concorso</t>
  </si>
  <si>
    <t>IVC 2022-2024 per 13 mensilità con ulteriore incremento DDL Bilancio 2024</t>
  </si>
  <si>
    <t>IVC 2022-2024 per 12 mensilità  con ulteriore incremento DDL Bilancio 2024</t>
  </si>
  <si>
    <r>
      <t xml:space="preserve">EP </t>
    </r>
    <r>
      <rPr>
        <b/>
        <sz val="14"/>
        <color theme="5"/>
        <rFont val="Times New Roman"/>
        <family val="1"/>
      </rPr>
      <t>(3)</t>
    </r>
  </si>
  <si>
    <r>
      <t xml:space="preserve">Altra voce retributiva fondamentale </t>
    </r>
    <r>
      <rPr>
        <b/>
        <sz val="14"/>
        <color theme="5"/>
        <rFont val="Times New Roman"/>
        <family val="1"/>
      </rPr>
      <t>(1)</t>
    </r>
  </si>
  <si>
    <r>
      <rPr>
        <b/>
        <sz val="14"/>
        <color theme="5"/>
        <rFont val="Times New Roman"/>
        <family val="1"/>
      </rPr>
      <t>(1)</t>
    </r>
    <r>
      <rPr>
        <sz val="14"/>
        <color indexed="8"/>
        <rFont val="Times New Roman"/>
        <family val="1"/>
      </rPr>
      <t xml:space="preserve"> se prevista da normativa speciale</t>
    </r>
  </si>
  <si>
    <r>
      <t>Totale unità presenti di ruolo</t>
    </r>
    <r>
      <rPr>
        <b/>
        <sz val="14"/>
        <color rgb="FFFF0000"/>
        <rFont val="Times New Roman"/>
        <family val="1"/>
      </rPr>
      <t xml:space="preserve"> </t>
    </r>
    <r>
      <rPr>
        <b/>
        <sz val="14"/>
        <color theme="5"/>
        <rFont val="Times New Roman"/>
        <family val="1"/>
      </rPr>
      <t xml:space="preserve">(1)        </t>
    </r>
  </si>
  <si>
    <r>
      <t xml:space="preserve">Totale  comandati in </t>
    </r>
    <r>
      <rPr>
        <b/>
        <sz val="14"/>
        <color theme="5"/>
        <rFont val="Times New Roman"/>
        <family val="1"/>
      </rPr>
      <t xml:space="preserve">(2)      </t>
    </r>
  </si>
  <si>
    <r>
      <t>Totale  comandati in</t>
    </r>
    <r>
      <rPr>
        <b/>
        <sz val="14"/>
        <color theme="5"/>
        <rFont val="Times New Roman"/>
        <family val="1"/>
      </rPr>
      <t xml:space="preserve"> (2) </t>
    </r>
    <r>
      <rPr>
        <b/>
        <sz val="14"/>
        <color indexed="8"/>
        <rFont val="Times New Roman"/>
        <family val="1"/>
      </rPr>
      <t xml:space="preserve">     </t>
    </r>
  </si>
  <si>
    <r>
      <t xml:space="preserve">EP </t>
    </r>
    <r>
      <rPr>
        <sz val="14"/>
        <color theme="5"/>
        <rFont val="Times New Roman"/>
        <family val="1"/>
      </rPr>
      <t xml:space="preserve"> </t>
    </r>
    <r>
      <rPr>
        <b/>
        <sz val="14"/>
        <color theme="5"/>
        <rFont val="Times New Roman"/>
        <family val="1"/>
      </rPr>
      <t>(4)</t>
    </r>
  </si>
  <si>
    <r>
      <rPr>
        <b/>
        <sz val="14"/>
        <color theme="5"/>
        <rFont val="Times New Roman"/>
        <family val="1"/>
      </rPr>
      <t>(1)</t>
    </r>
    <r>
      <rPr>
        <b/>
        <sz val="14"/>
        <color rgb="FFFF0000"/>
        <rFont val="Times New Roman"/>
        <family val="1"/>
      </rPr>
      <t xml:space="preserve"> </t>
    </r>
    <r>
      <rPr>
        <sz val="14"/>
        <color indexed="8"/>
        <rFont val="Times New Roman"/>
        <family val="1"/>
      </rPr>
      <t>comprese unità in regime di part-time</t>
    </r>
  </si>
  <si>
    <r>
      <rPr>
        <b/>
        <sz val="14"/>
        <color theme="5"/>
        <rFont val="Times New Roman"/>
        <family val="1"/>
      </rPr>
      <t>(2)</t>
    </r>
    <r>
      <rPr>
        <b/>
        <sz val="14"/>
        <color rgb="FFFF0000"/>
        <rFont val="Times New Roman"/>
        <family val="1"/>
      </rPr>
      <t xml:space="preserve"> </t>
    </r>
    <r>
      <rPr>
        <sz val="14"/>
        <color indexed="8"/>
        <rFont val="Times New Roman"/>
        <family val="1"/>
      </rPr>
      <t xml:space="preserve">o analogo istituto con oneri a carico dell'Amministrazione </t>
    </r>
  </si>
  <si>
    <r>
      <rPr>
        <b/>
        <sz val="14"/>
        <color theme="5"/>
        <rFont val="Times New Roman"/>
        <family val="1"/>
      </rPr>
      <t>(3)</t>
    </r>
    <r>
      <rPr>
        <sz val="14"/>
        <rFont val="Times New Roman"/>
        <family val="1"/>
      </rPr>
      <t xml:space="preserve"> indicare percentuale applicata se diversa da quella indicata e conseguentemente adeguare gli importi</t>
    </r>
  </si>
  <si>
    <r>
      <rPr>
        <b/>
        <sz val="14"/>
        <color theme="5"/>
        <rFont val="Times New Roman"/>
        <family val="1"/>
      </rPr>
      <t xml:space="preserve">(4) </t>
    </r>
    <r>
      <rPr>
        <sz val="14"/>
        <rFont val="Times New Roman"/>
        <family val="1"/>
      </rPr>
      <t xml:space="preserve"> inserire il valore medio pro-capite della retribuzione annua lorda (da 50.000 a 70.000 euro al netto dell'IVC 22-24) compilando il campo della retribuzione di posizione variabile e di risultato e aggiungere gli oneri riflessi a carico amministrazione</t>
    </r>
  </si>
  <si>
    <r>
      <t xml:space="preserve">Oneri riflessi
</t>
    </r>
    <r>
      <rPr>
        <b/>
        <sz val="14"/>
        <color theme="5"/>
        <rFont val="Times New Roman"/>
        <family val="1"/>
      </rPr>
      <t>(2)</t>
    </r>
  </si>
  <si>
    <t xml:space="preserve">Tab. 1 - Valore finanziario dotazione organica al 31.12.2024  provvedimento n…...  del …….. </t>
  </si>
  <si>
    <t>Tab. 2 - Spesa presenti in servizio + comandati in al 31 dicembre 2024</t>
  </si>
  <si>
    <r>
      <t>PRIMA</t>
    </r>
    <r>
      <rPr>
        <b/>
        <sz val="14"/>
        <color theme="5"/>
        <rFont val="Times New Roman"/>
        <family val="1"/>
      </rPr>
      <t xml:space="preserve"> (2)</t>
    </r>
  </si>
  <si>
    <r>
      <rPr>
        <b/>
        <sz val="14"/>
        <color theme="5"/>
        <rFont val="Times New Roman"/>
        <family val="1"/>
      </rPr>
      <t>(1)</t>
    </r>
    <r>
      <rPr>
        <sz val="14"/>
        <color theme="5"/>
        <rFont val="Times New Roman"/>
        <family val="1"/>
      </rPr>
      <t xml:space="preserve"> </t>
    </r>
    <r>
      <rPr>
        <sz val="14"/>
        <color indexed="8"/>
        <rFont val="Times New Roman"/>
        <family val="1"/>
      </rPr>
      <t>Questa tabella deve essere compilata per ciascuno degli anni presi in considerazione nel piano triennale (cessazioni dell'anno precedente ). Il Dl 73/2021 ha modificato la L. 56/2019 all’art. 3 comma 3 reinserendo l’asseverazione delle cessazioni da parte dei relativi organi di controllo.  Pertanto con decorrenza dalle cessazioni 2021 è richiesta l’asseverazione dell’organo di controllo.</t>
    </r>
  </si>
  <si>
    <r>
      <rPr>
        <b/>
        <sz val="14"/>
        <color theme="5"/>
        <rFont val="Times New Roman"/>
        <family val="1"/>
      </rPr>
      <t>(2)</t>
    </r>
    <r>
      <rPr>
        <b/>
        <sz val="14"/>
        <color indexed="10"/>
        <rFont val="Times New Roman"/>
        <family val="1"/>
      </rPr>
      <t xml:space="preserve">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</si>
  <si>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t>Oneri riflessi 38,38%</t>
  </si>
  <si>
    <r>
      <t xml:space="preserve">Tab. 3.1 - Risorse finanziarie personale cessato  al 31 dicembre 2024 </t>
    </r>
    <r>
      <rPr>
        <b/>
        <sz val="14"/>
        <color theme="5"/>
        <rFont val="Times New Roman"/>
        <family val="1"/>
      </rPr>
      <t>(1)</t>
    </r>
  </si>
  <si>
    <r>
      <t xml:space="preserve">Tab. 3.2 - Risorse finanziarie personale cessato  al 31 dicembre 2025 </t>
    </r>
    <r>
      <rPr>
        <b/>
        <sz val="14"/>
        <color theme="5"/>
        <rFont val="Times New Roman"/>
        <family val="1"/>
      </rPr>
      <t xml:space="preserve"> (1)</t>
    </r>
  </si>
  <si>
    <r>
      <rPr>
        <b/>
        <sz val="14"/>
        <color theme="5"/>
        <rFont val="Times New Roman"/>
        <family val="1"/>
      </rPr>
      <t>(1)</t>
    </r>
    <r>
      <rPr>
        <sz val="14"/>
        <color theme="5"/>
        <rFont val="Times New Roman"/>
        <family val="1"/>
      </rPr>
      <t xml:space="preserve"> </t>
    </r>
    <r>
      <rPr>
        <sz val="14"/>
        <color indexed="8"/>
        <rFont val="Times New Roman"/>
        <family val="1"/>
      </rPr>
      <t>Questa tabella deve essere compilata per ciascuno degli anni presi in considerazione nel piano triennale (cessazioni dell'anno precedente ). Il Dl 73/2021 ha modificato la L. 56/2019 all’art. 3 comma 3 reinserendo l’asseverazione delle cessazioni da parte dei relativi organi di controllo.  Pertanto con decorrenza dalle cessazione 2021 è richiesta l’asseverazione dell’organo di controllo.</t>
    </r>
  </si>
  <si>
    <r>
      <rPr>
        <b/>
        <sz val="14"/>
        <color theme="5"/>
        <rFont val="Times New Roman"/>
        <family val="1"/>
      </rPr>
      <t xml:space="preserve">(2)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</si>
  <si>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r>
      <t>Tab. 3.3 - Risorse finanziarie personale cessato  al 31 dicembre 2026</t>
    </r>
    <r>
      <rPr>
        <b/>
        <sz val="14"/>
        <color theme="5"/>
        <rFont val="Times New Roman"/>
        <family val="1"/>
      </rPr>
      <t xml:space="preserve"> (1)</t>
    </r>
  </si>
  <si>
    <r>
      <t>PRIMA</t>
    </r>
    <r>
      <rPr>
        <b/>
        <sz val="14"/>
        <color rgb="FFFF0000"/>
        <rFont val="Times New Roman"/>
        <family val="1"/>
      </rPr>
      <t xml:space="preserve"> </t>
    </r>
    <r>
      <rPr>
        <b/>
        <sz val="14"/>
        <color theme="5"/>
        <rFont val="Times New Roman"/>
        <family val="1"/>
      </rPr>
      <t>(2)</t>
    </r>
  </si>
  <si>
    <r>
      <rPr>
        <b/>
        <sz val="14"/>
        <color theme="5"/>
        <rFont val="Times New Roman"/>
        <family val="1"/>
      </rPr>
      <t>(2)</t>
    </r>
    <r>
      <rPr>
        <b/>
        <sz val="14"/>
        <color indexed="10"/>
        <rFont val="Times New Roman"/>
        <family val="1"/>
      </rPr>
      <t xml:space="preserve">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</si>
  <si>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r>
      <t>Tab. 3.4 - Risorse finanziarie personale cessato  al 31 dicembre 2027</t>
    </r>
    <r>
      <rPr>
        <b/>
        <sz val="14"/>
        <color theme="5"/>
        <rFont val="Times New Roman"/>
        <family val="1"/>
      </rPr>
      <t xml:space="preserve"> (1)</t>
    </r>
  </si>
  <si>
    <t>Unità da assumere annualità 2025</t>
  </si>
  <si>
    <t>Valore finanziario Unità da assumere annualità 2025</t>
  </si>
  <si>
    <t>Unità da assumere       2027 con concorso</t>
  </si>
  <si>
    <t>Tab. 6 Verifica tetto di spesa</t>
  </si>
  <si>
    <t>QUALIFICHE</t>
  </si>
  <si>
    <t>DIRIGENTI I FASCIA</t>
  </si>
  <si>
    <t>DIRIGENTI II FASCIA</t>
  </si>
  <si>
    <t>FUNZIONARI</t>
  </si>
  <si>
    <t>ASSISTENTI</t>
  </si>
  <si>
    <t>OPERATORI</t>
  </si>
  <si>
    <t xml:space="preserve">TOTALE GENERALE </t>
  </si>
  <si>
    <t xml:space="preserve"> PRESENTI DI RUOLO AL 31.12.2024</t>
  </si>
  <si>
    <t xml:space="preserve"> COMANDATI OUT AL 31.12.2024</t>
  </si>
  <si>
    <t>VALORE FINANZIARIO DOTAZIONE ORGANICA AL 31.12.2024</t>
  </si>
  <si>
    <t>TOTALE UNITA'</t>
  </si>
  <si>
    <t>DI CUI TOTALE UNITA'</t>
  </si>
  <si>
    <t xml:space="preserve">DI CUI TOTALE ONERI ASSUNZIONALI            </t>
  </si>
  <si>
    <t xml:space="preserve">Assunzioni ex lege   </t>
  </si>
  <si>
    <t>VALORE FINANZIARIO ASSUNZIONI SU TURN-OVER NEL 2025</t>
  </si>
  <si>
    <t>VALORE FINANZIARIO ASSUNZIONI EX LEGE NEL 2025</t>
  </si>
  <si>
    <t xml:space="preserve">Assunzioni da Turnover 
Budget 2025 - Cessazioni 2024 </t>
  </si>
  <si>
    <t xml:space="preserve">Progressioni 
tra le aree
Budget 2025 - Cessazioni 2024 </t>
  </si>
  <si>
    <t>Assunzioni 
previste da legge speciale</t>
  </si>
  <si>
    <t>Progressioni
 tra le aree
previste da legge speciale</t>
  </si>
  <si>
    <t>ELEVATE PROFESS.</t>
  </si>
  <si>
    <t>* Occorre inserire il numero complessivo di unità, mentre le modalità assunzionali saranno specificate nelle tabelle successive.</t>
  </si>
  <si>
    <t>Assunzioni e Progressioni tra le aree da autorizzare con DPCM
 su budget 2025-cessazioni 2024</t>
  </si>
  <si>
    <t>TIPOLOGIA DI RECLUTAMENTO
(indicare n° unità per ogni tipologia)</t>
  </si>
  <si>
    <t xml:space="preserve">Prog. tra le aree 
(art. 52 d. lgs. 165/2001) </t>
  </si>
  <si>
    <t>Area Funzionari - Progressioni tra aree</t>
  </si>
  <si>
    <t>Area Assistenti - Progressioni tra aree</t>
  </si>
  <si>
    <t>(8) Ai sensi dell’art. 3-ter del decreto-legge 44 del 2024, il finanziamento dei contratti di apprendistato avviene attraverso l’utilizzo le facoltà assunzionali, l’assunzione dell’unità di personale mediante questa tipologia contrattuale deve essere oggetto di autorizzazione ai sensi dell’articolo 35 co. 4 Dlgs 165/2001 sin dal momento dalla sottoscrizione del contratto di apprendistato. Il budget autorizzato per i contratti di apprendistato, qualora al termine del triennio non vengano convertiti in contratti a tempo indeterminato, potrà essere oggetto di specifica rimodulazione. Tali assunzioni sono conteggiate ai fini del rispetto del principio dell’adeguato accesso dall’esterno nel caso di progressioni verticali.</t>
  </si>
  <si>
    <r>
      <t>Totale unità presenti di ruolo</t>
    </r>
    <r>
      <rPr>
        <b/>
        <sz val="14"/>
        <color rgb="FFFF0000"/>
        <rFont val="Times New Roman"/>
        <family val="1"/>
      </rPr>
      <t xml:space="preserve"> 
</t>
    </r>
    <r>
      <rPr>
        <b/>
        <sz val="14"/>
        <color theme="5"/>
        <rFont val="Times New Roman"/>
        <family val="1"/>
      </rPr>
      <t xml:space="preserve">(1)        </t>
    </r>
  </si>
  <si>
    <t>Assunzioni 
da 
DPCM precedenti</t>
  </si>
  <si>
    <t>Progressioni tra le aree da 
DPCM precedenti</t>
  </si>
  <si>
    <t xml:space="preserve">Mobilità  da altre 
PPAA </t>
  </si>
  <si>
    <t>ASSUNZIONI SU BUDGET 2025 - CESSAZIONI 2024 
DA AUTORIZZARE CON DPCM</t>
  </si>
  <si>
    <t>Progressioni tra le aree straordinarie ex CCNL</t>
  </si>
  <si>
    <t>Progressioni
 tra le aree                                        sul "MONTE SALARI 2018"</t>
  </si>
  <si>
    <t>Assunzioni su budget  già autorizzato da d.P.C.M.</t>
  </si>
  <si>
    <t>Area EP - Progressioni tra le aree</t>
  </si>
  <si>
    <t xml:space="preserve">TOTALE POSTI VACANTI </t>
  </si>
  <si>
    <t xml:space="preserve"> VACANZE DI ORGANICO PER IL 2025</t>
  </si>
  <si>
    <t>* Per la compilazione di questa tabella riassuntiva, si forniscono alcuni criteri da seguire attentamente. Per il calcolo delle vacanze in organico devono essere considerate esclusivamente le cessazioni effettivamente maturate e consolidate entro il 31 dicembre dell’anno precedente rispetto al periodo di programmazione. Per il Piano Triennale di Fabbisogno del Personale (PTFP) 2025-2027, si farà riferimento alle cessazioni registrate al 31 dicembre 2024, come indicato nello schema tipo allegato al D.M. n. 132 del 30 giugno 2022.
Le previsioni di cessazioni future, che avvengono dopo il primo anno di riferimento o in quelli successivi, non possono essere incluse nel calcolo della dotazione organica attuale. 
Tuttavia, su espressa richiesta assunzionale da parte dell’amministrazione, tali cessazioni potranno essere utilizzate per l'autorizzare solo a bandire di procedure concorsuali (Tab. 4.5).
I posti derivanti da procedure di progressione tra le aree devono essere considerati vacanti solo dopo il completamento della procedura. Ad esempio, una cessazione interna avvenuta nel corso del 2024 andrà conteggiata solo a partire dal 2025.</t>
  </si>
  <si>
    <t>Totale unità art. 19 comma 5-bis</t>
  </si>
  <si>
    <t xml:space="preserve">Totale unità art. 19 comma 6       </t>
  </si>
  <si>
    <t>Personale Comandato IN</t>
  </si>
  <si>
    <t>Assunzioni di Categorie Protette</t>
  </si>
  <si>
    <t>CONTROLLO INCARICHI E COMANDATI IN</t>
  </si>
  <si>
    <t>CONTROLLO ASSUNZIONI IN ESUBERO RISPETTO ALLA D.O.</t>
  </si>
  <si>
    <t>ASSUNZIONI/
PROGRESSIONI SU BUDGET 2025 - CESSAZIONI 2024 
Valore Indicato nella Tab. 4</t>
  </si>
  <si>
    <t xml:space="preserve">VALORE FINANZIARIO ASSUNZIONI 2025 SU BUDGET GIA' AUTORIZZATO DA D.P.C.M.  </t>
  </si>
  <si>
    <r>
      <t xml:space="preserve">Tab. 4.2 - Assunzioni programmate anno 2025   </t>
    </r>
    <r>
      <rPr>
        <b/>
        <sz val="14"/>
        <color theme="5"/>
        <rFont val="Times New Roman"/>
        <family val="1"/>
      </rPr>
      <t>(1)</t>
    </r>
  </si>
  <si>
    <t>DETTAGLIO ASSUNZIONI NELL'ANNO 2025 SU DPCM GIA' AUTORIZZATI</t>
  </si>
  <si>
    <t>dPCM …</t>
  </si>
  <si>
    <t>DETTAGLIO ASSUNZIONI NELL'ANNO 2025 SU LEGGI IN DEROGA</t>
  </si>
  <si>
    <t xml:space="preserve">legge n. </t>
  </si>
  <si>
    <t>(indicare unità da assumere sul dPCM di riferimento e specificare l'area di inquadramento)</t>
  </si>
  <si>
    <t>(indicare unità da assumere sull'autorizzazione legislativa di riferimento e specificare l'area di inquadramento)</t>
  </si>
  <si>
    <t>DETTAGLIO ASSUNZIONI NELL'ANNO 2026 SU DPCM GIA' AUTORIZZATI</t>
  </si>
  <si>
    <t>DETTAGLIO ASSUNZIONI NELL'ANNO 2026 SU LEGGI IN DEROGA</t>
  </si>
  <si>
    <t>DETTAGLIO ASSUNZIONI NELL'ANNO 2027 SU DPCM GIA' AUTORIZZATI</t>
  </si>
  <si>
    <t>DETTAGLIO ASSUNZIONI NELL'ANNO 2027 SU LEGGI IN DEROGA</t>
  </si>
  <si>
    <t xml:space="preserve">Stipendio CCNL 2022-2024  (13 mensilità) </t>
  </si>
  <si>
    <t>nb. In caso di riduzione della dotazione organica in applicazione legge 207/2024 art. 1 comma 833 (LB 2025) inserire il nuovo valore della dotazione organica dalla Tab. 1-bis</t>
  </si>
  <si>
    <t xml:space="preserve">Tab. 4.5 - Programma solo a bandire </t>
  </si>
  <si>
    <t>(3) indicare il calcolo della % da rispettare</t>
  </si>
  <si>
    <t>(4) Per gli incarichi dirigenziali indicare il riferimento normativo degli incarichi che gravano solo sulle facoltà assunzionali. Per le diverse procedure di stabilizzazione indicare il riferimento normativo</t>
  </si>
  <si>
    <t>(5) indicare il numero del corso concorso SNA</t>
  </si>
  <si>
    <t>(6) indicare il riferimento normativo</t>
  </si>
  <si>
    <t>(7) Indicare, nella riga in corrispondenza con il differenziale retributivo, le unità che gravano sul turnover. NB. le PV sono subordinate all'individuazione delle famiglie professionali - In fase di prima applicazione, non è possibile far coesistere entrambe le procedure: la procedura transitoria prevista dall'art. 18 del CCNL e la procedura a regime ex art. 17 del CCNL, che richiama l’art. 52, comma 1-bis, del D.Lgs. 165/2001. Questo orientamento è confermato dal Parere ARAN 80.</t>
  </si>
  <si>
    <t>(9) Indicare, a titolo ricognitivo, le unità che si prevede di inquadrare ex art. 18 CCNL 2019-2021 sullo 0,55% del Monte Salari 2018</t>
  </si>
  <si>
    <t>RIEPILOGO ASSUNZIONI EFFETTUATE NEL 2024</t>
  </si>
  <si>
    <t xml:space="preserve">Area contrattuale CCNL e qualifiche </t>
  </si>
  <si>
    <t>Tipologia di reclutamento</t>
  </si>
  <si>
    <t>Fonte di finanziamento</t>
  </si>
  <si>
    <t>Totale unità</t>
  </si>
  <si>
    <t>Dirigenti I fascia</t>
  </si>
  <si>
    <t>Dirigenti II fascia</t>
  </si>
  <si>
    <t>TOTALE PERSONALE DIRIGENZIALE</t>
  </si>
  <si>
    <t>Elevate Professionalità</t>
  </si>
  <si>
    <t>TOTALE PERSONALE NON DIRIGENZIALE</t>
  </si>
  <si>
    <t>TOTALE COMPLESSIVO ASSUNZIONI</t>
  </si>
  <si>
    <t>Note</t>
  </si>
  <si>
    <t>1) Come tipologia di reclutamento indicare la modalità assunzionale (Concorso, scorrimento graduatorie, mobilità, etc.)</t>
  </si>
  <si>
    <t>2) Come Fonte di Finanziamento indicare il DPCM o la norma sulla base del quale è avvenuta l'assunzione.</t>
  </si>
  <si>
    <r>
      <rPr>
        <b/>
        <sz val="14"/>
        <color theme="5"/>
        <rFont val="Times New Roman"/>
        <family val="1"/>
      </rPr>
      <t>(3)</t>
    </r>
    <r>
      <rPr>
        <sz val="14"/>
        <color theme="5"/>
        <rFont val="Times New Roman"/>
        <family val="1"/>
      </rPr>
      <t xml:space="preserve"> </t>
    </r>
    <r>
      <rPr>
        <sz val="14"/>
        <rFont val="Times New Roman"/>
        <family val="1"/>
      </rPr>
      <t>se si intendono istituire posizioni di elevate professionalità, occorre considerare il valore medio pro-capite della retribuzione annua lorda (da 50.000 a 70.000 euro, al netto dell'IVC e degli oneri riflessi), inserire il valore della retribuzione di posizione variabile e risultato e aggiungere gli oneri riflessi a carico amministrazione, avendo cura di assicurare l'invarianza della spesa potenziale massima mediante corrispondenti riduzioni (in valore) di altre posizioni. Si veda https://www.aranagenzia.it/comunicati/12999-ccnl-comparto-funzioni-centrali-9-maggio-2022-orientamenti-applicativi.html</t>
    </r>
  </si>
  <si>
    <t>IVC 2025-2027 (13 mensilità)</t>
  </si>
  <si>
    <t xml:space="preserve">Stipendio CCNL 2022-2024  (12 mensilità) </t>
  </si>
  <si>
    <t>IVC 2025-2027 (12 mensilità)</t>
  </si>
  <si>
    <r>
      <t xml:space="preserve">Altra voce retributiva fondamentale 12 mensilità </t>
    </r>
    <r>
      <rPr>
        <b/>
        <sz val="14"/>
        <color theme="5"/>
        <rFont val="Times New Roman"/>
        <family val="1"/>
      </rPr>
      <t>(1)</t>
    </r>
  </si>
  <si>
    <t>Tredicesima       (tabellare + IVC+ altra voce retributiva fondamentale)</t>
  </si>
  <si>
    <t xml:space="preserve">Totale unità art. 19 comma 5-bis
</t>
  </si>
  <si>
    <t xml:space="preserve">Totale unità art. 19 comma 6 
</t>
  </si>
  <si>
    <t>(2) indicare la data di approvazione della graduatoria e la data di pubblicazione del bando (v. art. 35 co 5 ter del D.lgs. 165/2001)</t>
  </si>
  <si>
    <t>Budget anno 2025 Dir. I fascia</t>
  </si>
  <si>
    <t>Budget anno 2025 Dir. II fascia+Aree</t>
  </si>
  <si>
    <t>Assunzioni su BUDGET 2025 (cessazioni 2024) - Dir. I fascia</t>
  </si>
  <si>
    <t>Assunzioni su BUDGET 2026 (cessazioni 2025) - Dir. I fascia</t>
  </si>
  <si>
    <t>Assunzioni su BUDGET 2027 (cessazioni 2026) - Dir. I fascia</t>
  </si>
  <si>
    <r>
      <t xml:space="preserve">POSTI IN DOTAZIONE ORGANICA ex comma 833, art. 1, l. 207/2024 </t>
    </r>
    <r>
      <rPr>
        <b/>
        <sz val="10"/>
        <color theme="5"/>
        <rFont val="Times New Roman"/>
        <family val="1"/>
      </rPr>
      <t xml:space="preserve"> (1)</t>
    </r>
  </si>
  <si>
    <r>
      <rPr>
        <b/>
        <sz val="14"/>
        <color theme="5"/>
        <rFont val="Calibri"/>
        <family val="2"/>
        <scheme val="minor"/>
      </rPr>
      <t xml:space="preserve">(1) </t>
    </r>
    <r>
      <rPr>
        <b/>
        <sz val="14"/>
        <color theme="1"/>
        <rFont val="Calibri"/>
        <family val="2"/>
        <scheme val="minor"/>
      </rPr>
      <t>Nel caso in cui l'Amministrazione non rientri nel campo di applicazione del comma 823 della Legge 204/2024 (riduzione del turn over da 100% a 75%) riportare la dotazione organica indicata in Tabella 1.</t>
    </r>
  </si>
  <si>
    <t>ASSUNZIONI NEL 2025 AUTORIZZATE 
CON DPCM PRECEDENTI</t>
  </si>
  <si>
    <t>ASSUNZIONI NEL 2025 AUTORIZZATE 
DA LEGGI SPECIALI</t>
  </si>
  <si>
    <t>TOTALE ONERE COMANDATI OUT 31/12/2024</t>
  </si>
  <si>
    <t>Altra voce retributiva fondamentale 12 mensilità</t>
  </si>
  <si>
    <t>EP</t>
  </si>
  <si>
    <t>APPLICAZIONE COMMA 832 ART. 1 L. 207/2024</t>
  </si>
  <si>
    <t>APPLICAZIONE COMMA 823 ART. 1 L. 207/2024</t>
  </si>
  <si>
    <t xml:space="preserve"> A) Dir. I fascia - Riduzione TO dal 100% al 75% DLB 2025</t>
  </si>
  <si>
    <t>C) Dir I fascia</t>
  </si>
  <si>
    <t>BUDGET 2025 con riduzioni commi 823 e 832 art. 1 L. 207/2024</t>
  </si>
  <si>
    <t>TOTALI</t>
  </si>
  <si>
    <t xml:space="preserve"> (A)-(C) Budget 2025 TOTALE Dir. I fascia</t>
  </si>
  <si>
    <t xml:space="preserve">Stipendio CCNL 2019-2021 (12 mensilità) </t>
  </si>
  <si>
    <t>PROFESSIONISTI E     MEDICI EPNE</t>
  </si>
  <si>
    <t>MEDICO II LIV.-tempo pieno</t>
  </si>
  <si>
    <t>MEDICO I LIV.-tempo pieno</t>
  </si>
  <si>
    <t>MEDICO II LIV.- tempo definito</t>
  </si>
  <si>
    <t>MEDICO I LIV.-tempo definito</t>
  </si>
  <si>
    <t xml:space="preserve">PROFESSIONISTI II LIV. </t>
  </si>
  <si>
    <t xml:space="preserve">PROFESSIONISTI I LIV. </t>
  </si>
  <si>
    <t>B) Dir. II fascia+Medici e Prof.sti + Aree - Riduzione TO dal 100% al 75% DLB 2025</t>
  </si>
  <si>
    <t>TOTALE Dir. II fascia+Medici e prof.sti + Aree</t>
  </si>
  <si>
    <t>D) Dir II fascia + Medici e Prof.sti + Aree</t>
  </si>
  <si>
    <t>(B)-(D) Budget 2025 TOTALE Dir II fascia + Medici e Prof.sti + Aree</t>
  </si>
  <si>
    <r>
      <t xml:space="preserve">Tab. 5 - Spesa comandati out al 31/12/2024  </t>
    </r>
    <r>
      <rPr>
        <b/>
        <sz val="14"/>
        <color theme="5"/>
        <rFont val="Times New Roman"/>
        <family val="1"/>
      </rPr>
      <t>(1)</t>
    </r>
  </si>
  <si>
    <r>
      <t xml:space="preserve">Totale  comandati out </t>
    </r>
    <r>
      <rPr>
        <b/>
        <sz val="14"/>
        <color theme="5"/>
        <rFont val="Times New Roman"/>
        <family val="1"/>
      </rPr>
      <t xml:space="preserve">(1)   </t>
    </r>
  </si>
  <si>
    <r>
      <rPr>
        <b/>
        <sz val="14"/>
        <color theme="5"/>
        <rFont val="Calibri"/>
        <family val="2"/>
      </rPr>
      <t xml:space="preserve">(1) </t>
    </r>
    <r>
      <rPr>
        <sz val="14"/>
        <color indexed="8"/>
        <rFont val="Calibri"/>
        <family val="2"/>
        <charset val="1"/>
      </rPr>
      <t>o analogo istituto non retribuito dall'amministrazio edi appartenenza, come aspettativa, personale fuori ruolo etc.</t>
    </r>
  </si>
  <si>
    <t>Medici e Professionisti</t>
  </si>
  <si>
    <t>Assunzioni su BUDGET 2025 (cessazioni 2024) - Dir. II fascia + Medici e Prof.sti + Aree</t>
  </si>
  <si>
    <t>Assunzioni su BUDGET 2026 (cessazioni 2025) - Dir. II fascia + Medici e Prof.sti + Aree</t>
  </si>
  <si>
    <t>Assunzioni su BUDGET 2027 (cessazioni 2026) - Dir. II fascia + Medici e Prof.sti + Aree</t>
  </si>
  <si>
    <r>
      <t xml:space="preserve">Corso-concorso SNA </t>
    </r>
    <r>
      <rPr>
        <b/>
        <sz val="14"/>
        <color theme="5"/>
        <rFont val="Times New Roman"/>
        <family val="1"/>
      </rPr>
      <t>(5)</t>
    </r>
  </si>
  <si>
    <r>
      <t>Concorso pubblico</t>
    </r>
    <r>
      <rPr>
        <b/>
        <sz val="14"/>
        <color theme="5"/>
        <rFont val="Times New Roman"/>
        <family val="1"/>
      </rPr>
      <t xml:space="preserve"> (1)</t>
    </r>
  </si>
  <si>
    <r>
      <t xml:space="preserve">Scorrimento graduatorie
</t>
    </r>
    <r>
      <rPr>
        <b/>
        <sz val="14"/>
        <color theme="5"/>
        <rFont val="Times New Roman"/>
        <family val="1"/>
      </rPr>
      <t>(2)</t>
    </r>
  </si>
  <si>
    <r>
      <rPr>
        <b/>
        <sz val="14"/>
        <color theme="1"/>
        <rFont val="Times New Roman"/>
        <family val="1"/>
      </rPr>
      <t>Art. 28, comma 1-ter d. lgs. 165/2001 - 30 %</t>
    </r>
    <r>
      <rPr>
        <b/>
        <sz val="14"/>
        <color indexed="8"/>
        <rFont val="Times New Roman"/>
        <family val="1"/>
      </rPr>
      <t xml:space="preserve">
</t>
    </r>
    <r>
      <rPr>
        <b/>
        <sz val="14"/>
        <color theme="5"/>
        <rFont val="Times New Roman"/>
        <family val="1"/>
      </rPr>
      <t>(3)</t>
    </r>
  </si>
  <si>
    <r>
      <rPr>
        <b/>
        <sz val="14"/>
        <color theme="1"/>
        <rFont val="Times New Roman"/>
        <family val="1"/>
      </rPr>
      <t>Art. 28, comma 1-ter d. lgs. 165/2001 - 15 %</t>
    </r>
    <r>
      <rPr>
        <b/>
        <sz val="14"/>
        <color indexed="8"/>
        <rFont val="Times New Roman"/>
        <family val="1"/>
      </rPr>
      <t xml:space="preserve">
</t>
    </r>
    <r>
      <rPr>
        <b/>
        <sz val="14"/>
        <color theme="5"/>
        <rFont val="Times New Roman"/>
        <family val="1"/>
      </rPr>
      <t>(3)</t>
    </r>
  </si>
  <si>
    <r>
      <rPr>
        <b/>
        <sz val="14"/>
        <color theme="1"/>
        <rFont val="Times New Roman"/>
        <family val="1"/>
      </rPr>
      <t>Incarichi dirigenziali a valere sul turnover</t>
    </r>
    <r>
      <rPr>
        <b/>
        <sz val="14"/>
        <color indexed="8"/>
        <rFont val="Times New Roman"/>
        <family val="1"/>
      </rPr>
      <t xml:space="preserve">
</t>
    </r>
    <r>
      <rPr>
        <b/>
        <sz val="14"/>
        <color theme="5"/>
        <rFont val="Times New Roman"/>
        <family val="1"/>
      </rPr>
      <t>(4)</t>
    </r>
  </si>
  <si>
    <r>
      <t xml:space="preserve">Trattenimento in servizio 
</t>
    </r>
    <r>
      <rPr>
        <b/>
        <sz val="14"/>
        <color theme="5"/>
        <rFont val="Times New Roman"/>
        <family val="1"/>
      </rPr>
      <t>(10)</t>
    </r>
  </si>
  <si>
    <r>
      <t xml:space="preserve">Concorso pubblico
</t>
    </r>
    <r>
      <rPr>
        <b/>
        <sz val="14"/>
        <color theme="5"/>
        <rFont val="Times New Roman"/>
        <family val="1"/>
      </rPr>
      <t>(1)</t>
    </r>
  </si>
  <si>
    <r>
      <t xml:space="preserve">Stabilizzazioni
</t>
    </r>
    <r>
      <rPr>
        <b/>
        <sz val="14"/>
        <color theme="5"/>
        <rFont val="Times New Roman"/>
        <family val="1"/>
      </rPr>
      <t>(6)</t>
    </r>
  </si>
  <si>
    <r>
      <t>Mobilità</t>
    </r>
    <r>
      <rPr>
        <b/>
        <sz val="14"/>
        <color rgb="FFFF0000"/>
        <rFont val="Times New Roman"/>
        <family val="1"/>
      </rPr>
      <t xml:space="preserve"> </t>
    </r>
    <r>
      <rPr>
        <b/>
        <sz val="14"/>
        <color indexed="8"/>
        <rFont val="Times New Roman"/>
        <family val="1"/>
      </rPr>
      <t>da altre PPAA</t>
    </r>
  </si>
  <si>
    <r>
      <t xml:space="preserve">Apprendistato
</t>
    </r>
    <r>
      <rPr>
        <b/>
        <sz val="14"/>
        <color theme="5"/>
        <rFont val="Times New Roman"/>
        <family val="1"/>
      </rPr>
      <t xml:space="preserve"> (8)</t>
    </r>
  </si>
  <si>
    <r>
      <t>Prog. tra le aree "in deroga" previste da CCNL a valere sul turnover</t>
    </r>
    <r>
      <rPr>
        <b/>
        <sz val="14"/>
        <color theme="5"/>
        <rFont val="Times New Roman"/>
        <family val="1"/>
      </rPr>
      <t xml:space="preserve"> (7)</t>
    </r>
  </si>
  <si>
    <r>
      <t xml:space="preserve">Prog. tra le aree "in deroga" previste da CCNL a valere sul Monte Salari 2018 </t>
    </r>
    <r>
      <rPr>
        <b/>
        <sz val="14"/>
        <color theme="5"/>
        <rFont val="Times New Roman"/>
        <family val="1"/>
      </rPr>
      <t>(9)</t>
    </r>
  </si>
  <si>
    <r>
      <t>(1)  da pubblicare su  INPA. Per quanto riguarda la copertura dei posti dirigenziali di livello generale si segnala l'obbligo tramite procedura concorsuale per il 50% dei posti resisi vacanti annualmente a causa delle cessazioni per collocamento in quiescenza dei soggetti nel ruolo di prima fascia, come previsto dall’art. 28-</t>
    </r>
    <r>
      <rPr>
        <i/>
        <sz val="14"/>
        <rFont val="Times New Roman"/>
        <family val="1"/>
      </rPr>
      <t>bis</t>
    </r>
    <r>
      <rPr>
        <sz val="14"/>
        <rFont val="Times New Roman"/>
        <family val="1"/>
      </rPr>
      <t xml:space="preserve"> del D.lgs. 165/2001.</t>
    </r>
  </si>
  <si>
    <r>
      <t>Budget  anno 2025 Dir I fascia</t>
    </r>
    <r>
      <rPr>
        <b/>
        <sz val="14"/>
        <color theme="5"/>
        <rFont val="Times New Roman"/>
        <family val="1"/>
      </rPr>
      <t xml:space="preserve"> (2)</t>
    </r>
  </si>
  <si>
    <r>
      <t>Budget  anno 2025 Dir II fascia+Aree</t>
    </r>
    <r>
      <rPr>
        <b/>
        <sz val="14"/>
        <color theme="5"/>
        <rFont val="Times New Roman"/>
        <family val="1"/>
      </rPr>
      <t xml:space="preserve"> (2)</t>
    </r>
  </si>
  <si>
    <r>
      <t xml:space="preserve">Unità da assumere su budget già autorizzato da      d.P.C.M.    -  </t>
    </r>
    <r>
      <rPr>
        <sz val="14"/>
        <color rgb="FF000000"/>
        <rFont val="Times New Roman"/>
        <family val="1"/>
      </rPr>
      <t xml:space="preserve">Valore Indicato nella Tab. 4 (con dettaglio delle assunzioni in calce alla tabella)                 </t>
    </r>
    <r>
      <rPr>
        <b/>
        <sz val="14"/>
        <color indexed="8"/>
        <rFont val="Times New Roman"/>
        <family val="1"/>
      </rPr>
      <t xml:space="preserve">    </t>
    </r>
    <r>
      <rPr>
        <b/>
        <sz val="14"/>
        <color theme="5"/>
        <rFont val="Times New Roman"/>
        <family val="1"/>
      </rPr>
      <t xml:space="preserve">   (4)       </t>
    </r>
  </si>
  <si>
    <r>
      <t xml:space="preserve">Unità da assumere ex  lege - </t>
    </r>
    <r>
      <rPr>
        <sz val="14"/>
        <color indexed="8"/>
        <rFont val="Times New Roman"/>
        <family val="1"/>
      </rPr>
      <t xml:space="preserve">Valore Indicato nella Tab. 4 (con dettaglio delle assunzioni in calce alla tabella) 
</t>
    </r>
    <r>
      <rPr>
        <b/>
        <sz val="14"/>
        <color theme="5"/>
        <rFont val="Times New Roman"/>
        <family val="1"/>
      </rPr>
      <t>(5)</t>
    </r>
  </si>
  <si>
    <r>
      <t xml:space="preserve">Unità da assumere sul budget 2025-cessazioni 2024 </t>
    </r>
    <r>
      <rPr>
        <b/>
        <sz val="14"/>
        <color theme="5"/>
        <rFont val="Times New Roman"/>
        <family val="1"/>
      </rPr>
      <t xml:space="preserve"> </t>
    </r>
    <r>
      <rPr>
        <sz val="14"/>
        <rFont val="Times New Roman"/>
        <family val="1"/>
      </rPr>
      <t xml:space="preserve">-  Valore Indicato nella Tab. 4    </t>
    </r>
    <r>
      <rPr>
        <b/>
        <sz val="14"/>
        <color theme="5"/>
        <rFont val="Times New Roman"/>
        <family val="1"/>
      </rPr>
      <t>(3)</t>
    </r>
  </si>
  <si>
    <r>
      <t xml:space="preserve">Progressioni tra le aree straordinarie previste dal CCNL su Monte Salari 2018 </t>
    </r>
    <r>
      <rPr>
        <b/>
        <sz val="14"/>
        <color theme="5"/>
        <rFont val="Times New Roman"/>
        <family val="1"/>
      </rPr>
      <t>(6)</t>
    </r>
  </si>
  <si>
    <r>
      <t xml:space="preserve">EP (PV) </t>
    </r>
    <r>
      <rPr>
        <b/>
        <sz val="14"/>
        <color theme="5"/>
        <rFont val="Times New Roman"/>
        <family val="1"/>
      </rPr>
      <t>(6)</t>
    </r>
  </si>
  <si>
    <r>
      <rPr>
        <b/>
        <sz val="14"/>
        <color theme="5"/>
        <rFont val="Times New Roman"/>
        <family val="1"/>
      </rPr>
      <t>(1)</t>
    </r>
    <r>
      <rPr>
        <sz val="14"/>
        <rFont val="Times New Roman"/>
        <family val="1"/>
      </rPr>
      <t xml:space="preserve"> Questa tabella va compilata per ciascuno degli anni della programmazione</t>
    </r>
  </si>
  <si>
    <r>
      <rPr>
        <b/>
        <sz val="14"/>
        <color theme="5"/>
        <rFont val="Times New Roman"/>
        <family val="1"/>
      </rPr>
      <t>(2)</t>
    </r>
    <r>
      <rPr>
        <sz val="14"/>
        <rFont val="Times New Roman"/>
        <family val="1"/>
      </rPr>
      <t xml:space="preserve"> Indicare il budget o cumulo di di budgets di cui si chiede l'autorizzazione</t>
    </r>
  </si>
  <si>
    <r>
      <rPr>
        <b/>
        <sz val="14"/>
        <color theme="5"/>
        <rFont val="Times New Roman"/>
        <family val="1"/>
      </rPr>
      <t>(3)</t>
    </r>
    <r>
      <rPr>
        <sz val="14"/>
        <rFont val="Times New Roman"/>
        <family val="1"/>
      </rPr>
      <t xml:space="preserve"> Indicare le unità sul budget 2025 coerenti con la programmazione indicata in tabella "4.1 Bandire e assumere 2025".</t>
    </r>
  </si>
  <si>
    <r>
      <rPr>
        <b/>
        <sz val="14"/>
        <color theme="5"/>
        <rFont val="Times New Roman"/>
        <family val="1"/>
      </rPr>
      <t>(4)</t>
    </r>
    <r>
      <rPr>
        <sz val="14"/>
        <rFont val="Times New Roman"/>
        <family val="1"/>
      </rPr>
      <t xml:space="preserve"> Indicare le unità già autorizzate da d.P.C.M. che si prevede di assumere nell'anno di riferimento, anche a seguito di rimodulazione.</t>
    </r>
  </si>
  <si>
    <r>
      <rPr>
        <b/>
        <sz val="14"/>
        <color theme="5"/>
        <rFont val="Times New Roman"/>
        <family val="1"/>
      </rPr>
      <t>(6)</t>
    </r>
    <r>
      <rPr>
        <sz val="14"/>
        <rFont val="Times New Roman"/>
        <family val="1"/>
      </rPr>
      <t xml:space="preserve"> Calcolare il differenziale tra la retribuzione pro capite lordo stato di un EP e di un Funzionario</t>
    </r>
  </si>
  <si>
    <r>
      <t>Budget  anno 2026 Dir I fascia</t>
    </r>
    <r>
      <rPr>
        <b/>
        <sz val="14"/>
        <color theme="5"/>
        <rFont val="Times New Roman"/>
        <family val="1"/>
      </rPr>
      <t xml:space="preserve"> (2)</t>
    </r>
  </si>
  <si>
    <r>
      <t>Budget  anno 2026 Dir II fascia+Aree</t>
    </r>
    <r>
      <rPr>
        <b/>
        <sz val="14"/>
        <color theme="5"/>
        <rFont val="Times New Roman"/>
        <family val="1"/>
      </rPr>
      <t xml:space="preserve"> (2)</t>
    </r>
  </si>
  <si>
    <r>
      <t xml:space="preserve">Tab. 4.3 - Assunzioni programmate anno 2026   </t>
    </r>
    <r>
      <rPr>
        <b/>
        <sz val="14"/>
        <color theme="5"/>
        <rFont val="Times New Roman"/>
        <family val="1"/>
      </rPr>
      <t>(1)</t>
    </r>
  </si>
  <si>
    <r>
      <t>Unità da assumere su budget già autorizzato da      d.P.C.M.    -  totali</t>
    </r>
    <r>
      <rPr>
        <sz val="14"/>
        <color rgb="FF000000"/>
        <rFont val="Times New Roman"/>
        <family val="1"/>
      </rPr>
      <t xml:space="preserve"> (con dettaglio in calce alla tabella)     </t>
    </r>
    <r>
      <rPr>
        <b/>
        <sz val="14"/>
        <color indexed="8"/>
        <rFont val="Times New Roman"/>
        <family val="1"/>
      </rPr>
      <t xml:space="preserve">                </t>
    </r>
    <r>
      <rPr>
        <b/>
        <sz val="14"/>
        <color theme="5"/>
        <rFont val="Times New Roman"/>
        <family val="1"/>
      </rPr>
      <t xml:space="preserve">   (4)       </t>
    </r>
  </si>
  <si>
    <r>
      <t xml:space="preserve">Unità da assumere ex  lege - totali </t>
    </r>
    <r>
      <rPr>
        <sz val="14"/>
        <color rgb="FF000000"/>
        <rFont val="Times New Roman"/>
        <family val="1"/>
      </rPr>
      <t>(con dettaglio in calce alla tabella)</t>
    </r>
    <r>
      <rPr>
        <b/>
        <sz val="14"/>
        <color indexed="8"/>
        <rFont val="Times New Roman"/>
        <family val="1"/>
      </rPr>
      <t xml:space="preserve">
</t>
    </r>
    <r>
      <rPr>
        <b/>
        <sz val="14"/>
        <color theme="5"/>
        <rFont val="Times New Roman"/>
        <family val="1"/>
      </rPr>
      <t>(5)</t>
    </r>
  </si>
  <si>
    <r>
      <t xml:space="preserve">Unità da assumere sul budget 2026-cessati 2025 </t>
    </r>
    <r>
      <rPr>
        <b/>
        <sz val="14"/>
        <color theme="5"/>
        <rFont val="Times New Roman"/>
        <family val="1"/>
      </rPr>
      <t xml:space="preserve"> (3)</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</si>
  <si>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</si>
  <si>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r>
      <t>Unità da assumere ex  lege - totali</t>
    </r>
    <r>
      <rPr>
        <sz val="14"/>
        <color rgb="FF000000"/>
        <rFont val="Times New Roman"/>
        <family val="1"/>
      </rPr>
      <t xml:space="preserve"> (con dettaglio in calce alla tabella)</t>
    </r>
    <r>
      <rPr>
        <b/>
        <sz val="14"/>
        <color indexed="8"/>
        <rFont val="Times New Roman"/>
        <family val="1"/>
      </rPr>
      <t xml:space="preserve">
</t>
    </r>
    <r>
      <rPr>
        <b/>
        <sz val="14"/>
        <color theme="5"/>
        <rFont val="Times New Roman"/>
        <family val="1"/>
      </rPr>
      <t>(5)</t>
    </r>
  </si>
  <si>
    <r>
      <t>Unità da assumere su budget già autorizzato da      d.P.C.M.    -  totali</t>
    </r>
    <r>
      <rPr>
        <sz val="14"/>
        <color rgb="FF000000"/>
        <rFont val="Times New Roman"/>
        <family val="1"/>
      </rPr>
      <t xml:space="preserve"> (con dettaglio in calce alla tabella)    </t>
    </r>
    <r>
      <rPr>
        <b/>
        <sz val="14"/>
        <color indexed="8"/>
        <rFont val="Times New Roman"/>
        <family val="1"/>
      </rPr>
      <t xml:space="preserve">                 </t>
    </r>
    <r>
      <rPr>
        <b/>
        <sz val="14"/>
        <color theme="5"/>
        <rFont val="Times New Roman"/>
        <family val="1"/>
      </rPr>
      <t xml:space="preserve">   (4)       </t>
    </r>
  </si>
  <si>
    <r>
      <rPr>
        <b/>
        <sz val="14"/>
        <color theme="5"/>
        <rFont val="Times New Roman"/>
        <family val="1"/>
      </rPr>
      <t xml:space="preserve">(1) </t>
    </r>
    <r>
      <rPr>
        <sz val="14"/>
        <rFont val="Times New Roman"/>
        <family val="1"/>
      </rPr>
      <t>Questa tabella va compilata per ciascuno degli anni della programmazione</t>
    </r>
  </si>
  <si>
    <r>
      <rPr>
        <b/>
        <sz val="14"/>
        <color theme="5"/>
        <rFont val="Times New Roman"/>
        <family val="1"/>
      </rPr>
      <t>(2)</t>
    </r>
    <r>
      <rPr>
        <sz val="14"/>
        <rFont val="Times New Roman"/>
        <family val="1"/>
      </rPr>
      <t xml:space="preserve"> Budget di riferimento.</t>
    </r>
  </si>
  <si>
    <r>
      <rPr>
        <b/>
        <sz val="14"/>
        <color theme="5"/>
        <rFont val="Times New Roman"/>
        <family val="1"/>
      </rPr>
      <t xml:space="preserve">(3) </t>
    </r>
    <r>
      <rPr>
        <sz val="14"/>
        <rFont val="Times New Roman"/>
        <family val="1"/>
      </rPr>
      <t>Indicare le unità sul budget di riferimento.</t>
    </r>
  </si>
  <si>
    <r>
      <rPr>
        <b/>
        <sz val="14"/>
        <color theme="5"/>
        <rFont val="Times New Roman"/>
        <family val="1"/>
      </rPr>
      <t>(4)</t>
    </r>
    <r>
      <rPr>
        <sz val="14"/>
        <rFont val="Times New Roman"/>
        <family val="1"/>
      </rPr>
      <t xml:space="preserve"> Indicare le unità già autorizzata da d.P.C.M. che si prevede di assumere nell'anno di riferimento, anche a seguito di rimodulazione.</t>
    </r>
  </si>
  <si>
    <r>
      <t>Budget  anno 2027 Dir I fascia</t>
    </r>
    <r>
      <rPr>
        <b/>
        <sz val="14"/>
        <color theme="5"/>
        <rFont val="Times New Roman"/>
        <family val="1"/>
      </rPr>
      <t xml:space="preserve"> (2)</t>
    </r>
  </si>
  <si>
    <r>
      <t>Budget  anno 2027 Dir II fascia+Aree</t>
    </r>
    <r>
      <rPr>
        <b/>
        <sz val="14"/>
        <color theme="5"/>
        <rFont val="Times New Roman"/>
        <family val="1"/>
      </rPr>
      <t xml:space="preserve"> (2)</t>
    </r>
  </si>
  <si>
    <r>
      <t xml:space="preserve">Tab. 4.4 - Assunzioni programmate anno 2027   </t>
    </r>
    <r>
      <rPr>
        <b/>
        <sz val="14"/>
        <color theme="5"/>
        <rFont val="Times New Roman"/>
        <family val="1"/>
      </rPr>
      <t>(1)</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</si>
  <si>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</si>
  <si>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r>
      <t xml:space="preserve">Unità da assumere sul budget 2027-cessati 2026 </t>
    </r>
    <r>
      <rPr>
        <b/>
        <sz val="14"/>
        <color theme="5"/>
        <rFont val="Times New Roman"/>
        <family val="1"/>
      </rPr>
      <t xml:space="preserve"> (3)</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</si>
  <si>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</si>
  <si>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r>
      <rPr>
        <b/>
        <sz val="14"/>
        <color theme="1"/>
        <rFont val="Calibri"/>
        <family val="2"/>
      </rPr>
      <t>*</t>
    </r>
    <r>
      <rPr>
        <b/>
        <sz val="14"/>
        <color theme="1"/>
        <rFont val="Arial"/>
        <family val="2"/>
      </rPr>
      <t>Nella tabella per la richiesta di autorizzazione solo a bandire, in cui sarà necessario richiedere successivamente
 l’autorizzazione per le assunzioni tramite DPCM sul budget disponibile, possono essere indicate esclusivamente le unità da inserire nel bando di concorso. Queste unità dunque non vanno inserite nelle tabelle 4.1, 4.2, 4.3 e 4.4.</t>
    </r>
  </si>
  <si>
    <r>
      <t xml:space="preserve">VALORE FINANZIARIO PRESENTI IN SERVIZIO AL 31.12.2024 - COMANDI IN - INCARICHI </t>
    </r>
    <r>
      <rPr>
        <b/>
        <sz val="12"/>
        <color theme="5"/>
        <rFont val="Times New Roman"/>
        <family val="1"/>
      </rPr>
      <t xml:space="preserve">(1) </t>
    </r>
  </si>
  <si>
    <r>
      <t xml:space="preserve">VALORE FINANZIARIO COMANDATI OUT AL  31.12.2024 </t>
    </r>
    <r>
      <rPr>
        <b/>
        <sz val="12"/>
        <color theme="5"/>
        <rFont val="Times New Roman"/>
        <family val="1"/>
      </rPr>
      <t>(2)</t>
    </r>
  </si>
  <si>
    <r>
      <rPr>
        <b/>
        <sz val="12"/>
        <color theme="5"/>
        <rFont val="Times New Roman"/>
        <family val="1"/>
      </rPr>
      <t xml:space="preserve">(1) </t>
    </r>
    <r>
      <rPr>
        <sz val="12"/>
        <rFont val="Times New Roman"/>
        <family val="1"/>
      </rPr>
      <t>o analoghi istituti con oneri a carico dell'amministrazione</t>
    </r>
  </si>
  <si>
    <r>
      <rPr>
        <b/>
        <sz val="12"/>
        <color theme="5"/>
        <rFont val="Times New Roman"/>
        <family val="1"/>
      </rPr>
      <t>(2)</t>
    </r>
    <r>
      <rPr>
        <sz val="12"/>
        <rFont val="Times New Roman"/>
        <family val="1"/>
      </rPr>
      <t xml:space="preserve">  la spesa relativa al personale comandato presso altra amministrazione (out), così come quella del personale in aspettativa e fuori ruolo, pur non essendo sostenuta dall' ente di appartenenza,  deve essere accantonata per il caso di rientro in servizio delle predette unità.</t>
    </r>
  </si>
  <si>
    <r>
      <t xml:space="preserve">Oneri riflessi 38,38%
</t>
    </r>
    <r>
      <rPr>
        <b/>
        <sz val="14"/>
        <color theme="5"/>
        <rFont val="Times New Roman"/>
        <family val="1"/>
      </rPr>
      <t>(3)</t>
    </r>
  </si>
  <si>
    <r>
      <rPr>
        <b/>
        <sz val="14"/>
        <color theme="5"/>
        <rFont val="Times New Roman"/>
        <family val="1"/>
      </rPr>
      <t>(2)</t>
    </r>
    <r>
      <rPr>
        <sz val="14"/>
        <color indexed="8"/>
        <rFont val="Times New Roman"/>
        <family val="1"/>
      </rPr>
      <t xml:space="preserve"> i</t>
    </r>
    <r>
      <rPr>
        <sz val="14"/>
        <rFont val="Times New Roman"/>
        <family val="1"/>
      </rPr>
      <t>ndicare percentuale applicata se diversa da quella indicata (oneri riflessi 38,38%= Pensione 24,2% + Buonuscita 5,68% + IRAP 8,5%) e conseguentemente adeguare gli importi</t>
    </r>
    <r>
      <rPr>
        <sz val="14"/>
        <color indexed="8"/>
        <rFont val="Times New Roman"/>
        <family val="1"/>
      </rPr>
      <t xml:space="preserve"> in tutti i seguenti fogli</t>
    </r>
  </si>
  <si>
    <r>
      <rPr>
        <b/>
        <sz val="14"/>
        <color theme="5"/>
        <rFont val="Times New Roman"/>
        <family val="1"/>
      </rPr>
      <t>(5)</t>
    </r>
    <r>
      <rPr>
        <sz val="14"/>
        <rFont val="Times New Roman"/>
        <family val="1"/>
      </rPr>
      <t xml:space="preserve"> Dettaglio assunzioni ex lege da indicare nella tabella in calce</t>
    </r>
  </si>
  <si>
    <t>Inserire l'importo delle facoltà assunzionali eventualmente destinate all'incremento del fondo trattamento accessorio</t>
  </si>
  <si>
    <t>(A) TOTALE  Dir. I Fascia</t>
  </si>
  <si>
    <t>(B) TOTALE Dir. II fascia+Medici e prof.sti + Aree</t>
  </si>
  <si>
    <t xml:space="preserve"> (A)-(C) Budget 2026 TOTALE Dir. I fascia</t>
  </si>
  <si>
    <t>(B)-(D) Budget 2026 TOTALE Dir II fascia + Medici e Prof.sti + Aree</t>
  </si>
  <si>
    <t xml:space="preserve"> (A)-(C) Budget 2027 TOTALE Dir. I fascia</t>
  </si>
  <si>
    <t>(B)-(D) Budget 2027 TOTALE Dir II fascia + Medici e Prof.sti + Aree</t>
  </si>
  <si>
    <t>(10) Indicare il numero di unità di personale da trattenere in servizio ai sensi dell'articolo 1, comma 165, della legge 30 dicembre 2024, n. 207.</t>
  </si>
  <si>
    <t xml:space="preserve">Oneri riflessi
</t>
  </si>
  <si>
    <t>Oneri riflessi</t>
  </si>
  <si>
    <t xml:space="preserve">Trattenimento in servizio 
</t>
  </si>
  <si>
    <t xml:space="preserve">EP </t>
  </si>
  <si>
    <r>
      <t>PRIMA</t>
    </r>
    <r>
      <rPr>
        <b/>
        <sz val="14"/>
        <color theme="5"/>
        <rFont val="Times New Roman"/>
        <family val="1"/>
      </rPr>
      <t xml:space="preserve"> </t>
    </r>
  </si>
  <si>
    <t>BUDGET 2026 con riduzione comma 832 art. 1 L. 207/2024</t>
  </si>
  <si>
    <t>BUDGET 2027 con riduzione comma 832 art. 1 L. 207/2024</t>
  </si>
  <si>
    <t>APPLICAZIONE COMMA 832 Art. 1 L. 207/2024</t>
  </si>
  <si>
    <t>IVC 2022-2024 per 13 mensilità con ulteriore incremento LB 2024</t>
  </si>
  <si>
    <t>IVC 2022-2024 per 12 mensilità con ulteriore incremento LB 2024</t>
  </si>
  <si>
    <t>concorso</t>
  </si>
  <si>
    <t xml:space="preserve">decreto-legge 22 aprile 2023, n. 44- legge di conversione 21 giugno 2023, n. 74 </t>
  </si>
  <si>
    <t>scorrimento in graduatoria</t>
  </si>
  <si>
    <t>sede.lilt@pec.it</t>
  </si>
  <si>
    <t>Lega Italiana per la Lotta contro i Tumori</t>
  </si>
  <si>
    <t>Dott. Andrea Borchio</t>
  </si>
  <si>
    <t>Funzionario referente: Dott. Andrea Borchio</t>
  </si>
  <si>
    <t>n. telefono: 0644259734</t>
  </si>
  <si>
    <t>E-mail PEC: sede.lilt@pec.it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</si>
</sst>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_€_-;\-* #,##0.00\ _€_-;_-* \-??\ _€_-;_-@_-"/>
    <numFmt numFmtId="166" formatCode="_-* #,##0.00_-;\-* #,##0.00_-;_-* \-??_-;_-@_-"/>
    <numFmt numFmtId="167" formatCode="#,##0.00_ ;\-#,##0.00\ "/>
    <numFmt numFmtId="168" formatCode="0.0"/>
    <numFmt numFmtId="169" formatCode="_-* #,##0_-;\-* #,##0_-;_-* &quot;-&quot;??_-;_-@_-"/>
    <numFmt numFmtId="170" formatCode="#,##0_ ;\-#,##0\ "/>
  </numFmts>
  <fonts count="59" x14ac:knownFonts="1">
    <font>
      <sz val="11"/>
      <color theme="1"/>
      <name val="Calibri"/>
      <family val="2"/>
      <scheme val="minor"/>
    </font>
    <font>
      <sz val="10"/>
      <name val="Arial"/>
      <family val="2"/>
    </font>
    <font>
      <b/>
      <sz val="12"/>
      <name val="Times New Roman"/>
      <family val="1"/>
    </font>
    <font>
      <sz val="12"/>
      <name val="Times New Roman"/>
      <family val="1"/>
    </font>
    <font>
      <sz val="11"/>
      <color indexed="8"/>
      <name val="Calibri"/>
      <family val="2"/>
      <charset val="1"/>
    </font>
    <font>
      <sz val="12"/>
      <color indexed="8"/>
      <name val="Times New Roman"/>
      <family val="1"/>
    </font>
    <font>
      <b/>
      <i/>
      <sz val="12"/>
      <color indexed="8"/>
      <name val="Times New Roman"/>
      <family val="1"/>
    </font>
    <font>
      <b/>
      <sz val="12"/>
      <color indexed="8"/>
      <name val="Times New Roman"/>
      <family val="1"/>
    </font>
    <font>
      <i/>
      <sz val="12"/>
      <color indexed="8"/>
      <name val="Times New Roman"/>
      <family val="1"/>
    </font>
    <font>
      <b/>
      <sz val="10"/>
      <name val="Times New Roman"/>
      <family val="1"/>
    </font>
    <font>
      <b/>
      <sz val="12"/>
      <color rgb="FFFF0000"/>
      <name val="Times New Roman"/>
      <family val="1"/>
    </font>
    <font>
      <sz val="12"/>
      <color indexed="8"/>
      <name val="Calibri"/>
      <family val="2"/>
      <charset val="1"/>
    </font>
    <font>
      <sz val="10"/>
      <name val="Times New Roman"/>
      <family val="1"/>
    </font>
    <font>
      <b/>
      <sz val="14"/>
      <color indexed="8"/>
      <name val="Times New Roman"/>
      <family val="1"/>
    </font>
    <font>
      <b/>
      <sz val="16"/>
      <color indexed="8"/>
      <name val="Times New Roman"/>
      <family val="1"/>
    </font>
    <font>
      <sz val="14"/>
      <color indexed="8"/>
      <name val="Times New Roman"/>
      <family val="1"/>
    </font>
    <font>
      <b/>
      <sz val="12"/>
      <color theme="5"/>
      <name val="Times New Roman"/>
      <family val="1"/>
    </font>
    <font>
      <b/>
      <sz val="10"/>
      <color theme="5"/>
      <name val="Times New Roman"/>
      <family val="1"/>
    </font>
    <font>
      <b/>
      <sz val="14"/>
      <name val="Times New Roman"/>
      <family val="1"/>
    </font>
    <font>
      <sz val="14"/>
      <name val="Times New Roman"/>
      <family val="1"/>
    </font>
    <font>
      <b/>
      <i/>
      <sz val="14"/>
      <color indexed="8"/>
      <name val="Times New Roman"/>
      <family val="1"/>
    </font>
    <font>
      <b/>
      <sz val="14"/>
      <color theme="5"/>
      <name val="Times New Roman"/>
      <family val="1"/>
    </font>
    <font>
      <sz val="14"/>
      <color theme="5"/>
      <name val="Times New Roman"/>
      <family val="1"/>
    </font>
    <font>
      <strike/>
      <sz val="14"/>
      <color indexed="8"/>
      <name val="Times New Roman"/>
      <family val="1"/>
    </font>
    <font>
      <b/>
      <sz val="14"/>
      <color rgb="FFFF0000"/>
      <name val="Times New Roman"/>
      <family val="1"/>
    </font>
    <font>
      <sz val="14"/>
      <color theme="1"/>
      <name val="Calibri"/>
      <family val="2"/>
      <scheme val="minor"/>
    </font>
    <font>
      <b/>
      <sz val="14"/>
      <color indexed="10"/>
      <name val="Times New Roman"/>
      <family val="1"/>
    </font>
    <font>
      <sz val="11"/>
      <color theme="1"/>
      <name val="Calibri"/>
      <family val="2"/>
      <scheme val="minor"/>
    </font>
    <font>
      <b/>
      <sz val="11"/>
      <color theme="1"/>
      <name val="Calibri"/>
      <family val="2"/>
      <scheme val="minor"/>
    </font>
    <font>
      <b/>
      <sz val="12"/>
      <color theme="1"/>
      <name val="Times New Roman"/>
      <family val="1"/>
    </font>
    <font>
      <b/>
      <sz val="10"/>
      <color theme="1"/>
      <name val="Times New Roman"/>
      <family val="1"/>
    </font>
    <font>
      <b/>
      <sz val="11"/>
      <name val="Times New Roman"/>
      <family val="1"/>
    </font>
    <font>
      <b/>
      <sz val="11"/>
      <color theme="1"/>
      <name val="Times New Roman"/>
      <family val="1"/>
    </font>
    <font>
      <b/>
      <sz val="11"/>
      <color indexed="8"/>
      <name val="Times New Roman"/>
      <family val="1"/>
    </font>
    <font>
      <sz val="11"/>
      <name val="Times New Roman"/>
      <family val="1"/>
    </font>
    <font>
      <sz val="11"/>
      <color theme="1"/>
      <name val="Times New Roman"/>
      <family val="1"/>
    </font>
    <font>
      <b/>
      <sz val="10"/>
      <color rgb="FFFF0000"/>
      <name val="Times New Roman"/>
      <family val="1"/>
    </font>
    <font>
      <b/>
      <sz val="14"/>
      <color theme="1"/>
      <name val="Times New Roman"/>
      <family val="1"/>
    </font>
    <font>
      <b/>
      <sz val="16"/>
      <color rgb="FF000000"/>
      <name val="Times New Roman"/>
      <family val="1"/>
    </font>
    <font>
      <b/>
      <sz val="12"/>
      <color theme="0"/>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6"/>
      <color theme="0"/>
      <name val="Calibri"/>
      <family val="2"/>
      <scheme val="minor"/>
    </font>
    <font>
      <b/>
      <sz val="14"/>
      <color theme="5"/>
      <name val="Calibri"/>
      <family val="2"/>
      <scheme val="minor"/>
    </font>
    <font>
      <i/>
      <sz val="14"/>
      <color indexed="8"/>
      <name val="Times New Roman"/>
      <family val="1"/>
    </font>
    <font>
      <sz val="14"/>
      <color indexed="8"/>
      <name val="Calibri"/>
      <family val="2"/>
    </font>
    <font>
      <b/>
      <sz val="14"/>
      <color theme="5"/>
      <name val="Calibri"/>
      <family val="2"/>
    </font>
    <font>
      <sz val="14"/>
      <color indexed="8"/>
      <name val="Calibri"/>
      <family val="2"/>
      <charset val="1"/>
    </font>
    <font>
      <b/>
      <sz val="14"/>
      <name val="Arial"/>
      <family val="2"/>
    </font>
    <font>
      <b/>
      <sz val="14"/>
      <color indexed="8"/>
      <name val="Calibri"/>
      <family val="2"/>
      <charset val="1"/>
    </font>
    <font>
      <b/>
      <i/>
      <sz val="14"/>
      <color indexed="8"/>
      <name val="Calibri"/>
      <family val="2"/>
    </font>
    <font>
      <b/>
      <strike/>
      <sz val="14"/>
      <color indexed="8"/>
      <name val="Times New Roman"/>
      <family val="1"/>
    </font>
    <font>
      <i/>
      <sz val="14"/>
      <name val="Times New Roman"/>
      <family val="1"/>
    </font>
    <font>
      <sz val="14"/>
      <color rgb="FF000000"/>
      <name val="Times New Roman"/>
      <family val="1"/>
    </font>
    <font>
      <sz val="14"/>
      <name val="Arial"/>
      <family val="2"/>
    </font>
    <font>
      <b/>
      <sz val="14"/>
      <color theme="1"/>
      <name val="Arial"/>
      <family val="2"/>
    </font>
    <font>
      <b/>
      <sz val="14"/>
      <color theme="1"/>
      <name val="Calibri"/>
      <family val="2"/>
    </font>
    <font>
      <u/>
      <sz val="11"/>
      <color theme="10"/>
      <name val="Calibri"/>
      <family val="2"/>
      <scheme val="minor"/>
    </font>
  </fonts>
  <fills count="28">
    <fill>
      <patternFill patternType="none"/>
    </fill>
    <fill>
      <patternFill patternType="gray125"/>
    </fill>
    <fill>
      <patternFill patternType="solid">
        <fgColor indexed="9"/>
        <bgColor indexed="26"/>
      </patternFill>
    </fill>
    <fill>
      <patternFill patternType="solid">
        <fgColor rgb="FFFFC000"/>
        <bgColor indexed="64"/>
      </patternFill>
    </fill>
    <fill>
      <patternFill patternType="solid">
        <fgColor rgb="FF92D050"/>
        <bgColor indexed="64"/>
      </patternFill>
    </fill>
    <fill>
      <patternFill patternType="solid">
        <fgColor indexed="56"/>
        <bgColor indexed="62"/>
      </patternFill>
    </fill>
    <fill>
      <patternFill patternType="solid">
        <fgColor theme="2" tint="-9.9978637043366805E-2"/>
        <bgColor indexed="23"/>
      </patternFill>
    </fill>
    <fill>
      <patternFill patternType="solid">
        <fgColor theme="9"/>
        <bgColor indexed="64"/>
      </patternFill>
    </fill>
    <fill>
      <patternFill patternType="solid">
        <fgColor theme="1" tint="0.499984740745262"/>
        <bgColor indexed="64"/>
      </patternFill>
    </fill>
    <fill>
      <patternFill patternType="solid">
        <fgColor theme="0"/>
        <bgColor indexed="64"/>
      </patternFill>
    </fill>
    <fill>
      <patternFill patternType="solid">
        <fgColor theme="7"/>
        <bgColor indexed="64"/>
      </patternFill>
    </fill>
    <fill>
      <patternFill patternType="solid">
        <fgColor theme="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002060"/>
        <bgColor indexed="62"/>
      </patternFill>
    </fill>
    <fill>
      <patternFill patternType="solid">
        <fgColor theme="0"/>
        <bgColor indexed="62"/>
      </patternFill>
    </fill>
    <fill>
      <patternFill patternType="solid">
        <fgColor theme="4" tint="-0.499984740745262"/>
        <bgColor indexed="62"/>
      </patternFill>
    </fill>
    <fill>
      <patternFill patternType="solid">
        <fgColor theme="6"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499984740745262"/>
        <bgColor indexed="23"/>
      </patternFill>
    </fill>
    <fill>
      <patternFill patternType="solid">
        <fgColor theme="4" tint="-0.49998474074526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rgb="FF002060"/>
        <bgColor indexed="64"/>
      </patternFill>
    </fill>
  </fills>
  <borders count="1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theme="5" tint="-0.24994659260841701"/>
      </left>
      <right/>
      <top style="thick">
        <color theme="5" tint="-0.24994659260841701"/>
      </top>
      <bottom style="thin">
        <color indexed="64"/>
      </bottom>
      <diagonal/>
    </border>
    <border>
      <left/>
      <right style="thin">
        <color indexed="64"/>
      </right>
      <top style="thick">
        <color theme="5" tint="-0.24994659260841701"/>
      </top>
      <bottom style="thin">
        <color indexed="64"/>
      </bottom>
      <diagonal/>
    </border>
    <border>
      <left style="thin">
        <color indexed="64"/>
      </left>
      <right/>
      <top style="thick">
        <color theme="5" tint="-0.24994659260841701"/>
      </top>
      <bottom style="thin">
        <color indexed="64"/>
      </bottom>
      <diagonal/>
    </border>
    <border>
      <left style="thin">
        <color indexed="64"/>
      </left>
      <right style="thick">
        <color theme="5" tint="-0.24994659260841701"/>
      </right>
      <top style="thick">
        <color theme="5" tint="-0.24994659260841701"/>
      </top>
      <bottom style="thin">
        <color indexed="64"/>
      </bottom>
      <diagonal/>
    </border>
    <border>
      <left style="thick">
        <color theme="5" tint="-0.24994659260841701"/>
      </left>
      <right style="thin">
        <color indexed="64"/>
      </right>
      <top style="thin">
        <color indexed="64"/>
      </top>
      <bottom style="thin">
        <color indexed="64"/>
      </bottom>
      <diagonal/>
    </border>
    <border>
      <left style="thin">
        <color indexed="64"/>
      </left>
      <right style="thick">
        <color theme="5" tint="-0.24994659260841701"/>
      </right>
      <top style="thin">
        <color indexed="64"/>
      </top>
      <bottom style="thin">
        <color indexed="64"/>
      </bottom>
      <diagonal/>
    </border>
    <border>
      <left style="thin">
        <color indexed="8"/>
      </left>
      <right/>
      <top style="thin">
        <color indexed="64"/>
      </top>
      <bottom style="thin">
        <color indexed="64"/>
      </bottom>
      <diagonal/>
    </border>
    <border>
      <left/>
      <right style="thick">
        <color theme="5" tint="-0.24994659260841701"/>
      </right>
      <top style="thin">
        <color indexed="64"/>
      </top>
      <bottom style="thin">
        <color indexed="64"/>
      </bottom>
      <diagonal/>
    </border>
    <border>
      <left style="thick">
        <color theme="5" tint="-0.24994659260841701"/>
      </left>
      <right style="thin">
        <color indexed="64"/>
      </right>
      <top style="thin">
        <color indexed="64"/>
      </top>
      <bottom style="thick">
        <color theme="5" tint="-0.24994659260841701"/>
      </bottom>
      <diagonal/>
    </border>
    <border>
      <left/>
      <right style="thin">
        <color indexed="64"/>
      </right>
      <top style="thin">
        <color indexed="64"/>
      </top>
      <bottom style="thick">
        <color theme="5" tint="-0.24994659260841701"/>
      </bottom>
      <diagonal/>
    </border>
    <border>
      <left style="thin">
        <color indexed="64"/>
      </left>
      <right style="thin">
        <color indexed="64"/>
      </right>
      <top style="thin">
        <color indexed="64"/>
      </top>
      <bottom style="thick">
        <color theme="5" tint="-0.24994659260841701"/>
      </bottom>
      <diagonal/>
    </border>
    <border>
      <left style="thin">
        <color indexed="64"/>
      </left>
      <right style="thick">
        <color theme="5" tint="-0.24994659260841701"/>
      </right>
      <top style="thin">
        <color indexed="64"/>
      </top>
      <bottom style="thick">
        <color theme="5" tint="-0.24994659260841701"/>
      </bottom>
      <diagonal/>
    </border>
    <border>
      <left style="thin">
        <color indexed="8"/>
      </left>
      <right style="thin">
        <color indexed="64"/>
      </right>
      <top style="thin">
        <color indexed="64"/>
      </top>
      <bottom/>
      <diagonal/>
    </border>
    <border>
      <left style="thick">
        <color theme="5" tint="-0.24994659260841701"/>
      </left>
      <right style="thin">
        <color indexed="64"/>
      </right>
      <top style="thick">
        <color theme="5" tint="-0.24994659260841701"/>
      </top>
      <bottom style="thin">
        <color indexed="64"/>
      </bottom>
      <diagonal/>
    </border>
    <border>
      <left style="thin">
        <color indexed="64"/>
      </left>
      <right style="thin">
        <color indexed="64"/>
      </right>
      <top style="thick">
        <color theme="5" tint="-0.24994659260841701"/>
      </top>
      <bottom style="thin">
        <color indexed="64"/>
      </bottom>
      <diagonal/>
    </border>
    <border>
      <left style="thick">
        <color theme="5" tint="-0.24994659260841701"/>
      </left>
      <right style="thin">
        <color indexed="64"/>
      </right>
      <top/>
      <bottom style="thin">
        <color indexed="64"/>
      </bottom>
      <diagonal/>
    </border>
    <border>
      <left style="thin">
        <color indexed="64"/>
      </left>
      <right style="thick">
        <color theme="5" tint="-0.24994659260841701"/>
      </right>
      <top/>
      <bottom style="thin">
        <color indexed="64"/>
      </bottom>
      <diagonal/>
    </border>
    <border>
      <left style="thick">
        <color theme="5" tint="-0.24994659260841701"/>
      </left>
      <right/>
      <top/>
      <bottom/>
      <diagonal/>
    </border>
    <border>
      <left style="thin">
        <color indexed="64"/>
      </left>
      <right style="thick">
        <color theme="5" tint="-0.24994659260841701"/>
      </right>
      <top style="thin">
        <color indexed="64"/>
      </top>
      <bottom/>
      <diagonal/>
    </border>
    <border>
      <left style="thick">
        <color theme="5" tint="-0.24994659260841701"/>
      </left>
      <right/>
      <top style="thin">
        <color indexed="64"/>
      </top>
      <bottom/>
      <diagonal/>
    </border>
    <border>
      <left/>
      <right style="thick">
        <color theme="5" tint="-0.24994659260841701"/>
      </right>
      <top style="thin">
        <color indexed="64"/>
      </top>
      <bottom/>
      <diagonal/>
    </border>
    <border>
      <left/>
      <right style="thick">
        <color theme="5" tint="-0.24994659260841701"/>
      </right>
      <top/>
      <bottom/>
      <diagonal/>
    </border>
    <border>
      <left/>
      <right style="thin">
        <color indexed="64"/>
      </right>
      <top style="thin">
        <color indexed="8"/>
      </top>
      <bottom style="thin">
        <color indexed="64"/>
      </bottom>
      <diagonal/>
    </border>
    <border>
      <left style="thin">
        <color indexed="64"/>
      </left>
      <right style="thick">
        <color theme="5" tint="-0.24994659260841701"/>
      </right>
      <top/>
      <bottom/>
      <diagonal/>
    </border>
    <border>
      <left/>
      <right style="thick">
        <color theme="5" tint="-0.24994659260841701"/>
      </right>
      <top style="thick">
        <color theme="5" tint="-0.24994659260841701"/>
      </top>
      <bottom style="thin">
        <color indexed="64"/>
      </bottom>
      <diagonal/>
    </border>
    <border>
      <left style="thick">
        <color theme="5" tint="-0.24994659260841701"/>
      </left>
      <right/>
      <top style="thin">
        <color indexed="64"/>
      </top>
      <bottom style="thin">
        <color indexed="64"/>
      </bottom>
      <diagonal/>
    </border>
    <border>
      <left style="thick">
        <color theme="5" tint="-0.24994659260841701"/>
      </left>
      <right/>
      <top style="thick">
        <color theme="5" tint="-0.24994659260841701"/>
      </top>
      <bottom/>
      <diagonal/>
    </border>
    <border>
      <left/>
      <right style="thick">
        <color theme="5" tint="-0.24994659260841701"/>
      </right>
      <top style="thick">
        <color theme="5" tint="-0.24994659260841701"/>
      </top>
      <bottom/>
      <diagonal/>
    </border>
    <border>
      <left style="thick">
        <color theme="5"/>
      </left>
      <right style="thin">
        <color indexed="64"/>
      </right>
      <top style="thick">
        <color theme="5"/>
      </top>
      <bottom style="thin">
        <color indexed="64"/>
      </bottom>
      <diagonal/>
    </border>
    <border>
      <left style="thick">
        <color theme="5"/>
      </left>
      <right style="thin">
        <color indexed="64"/>
      </right>
      <top style="thin">
        <color indexed="64"/>
      </top>
      <bottom style="thin">
        <color indexed="64"/>
      </bottom>
      <diagonal/>
    </border>
    <border>
      <left style="thick">
        <color theme="5"/>
      </left>
      <right style="thin">
        <color indexed="64"/>
      </right>
      <top style="thin">
        <color indexed="64"/>
      </top>
      <bottom style="thick">
        <color theme="5"/>
      </bottom>
      <diagonal/>
    </border>
    <border>
      <left style="thin">
        <color indexed="64"/>
      </left>
      <right/>
      <top style="thick">
        <color theme="5"/>
      </top>
      <bottom style="thin">
        <color indexed="64"/>
      </bottom>
      <diagonal/>
    </border>
    <border>
      <left style="thin">
        <color indexed="64"/>
      </left>
      <right/>
      <top style="thin">
        <color indexed="64"/>
      </top>
      <bottom style="thick">
        <color theme="5"/>
      </bottom>
      <diagonal/>
    </border>
    <border>
      <left style="thick">
        <color theme="5" tint="-0.24994659260841701"/>
      </left>
      <right style="thick">
        <color theme="5" tint="-0.24994659260841701"/>
      </right>
      <top style="thick">
        <color theme="5" tint="-0.24994659260841701"/>
      </top>
      <bottom style="thin">
        <color indexed="64"/>
      </bottom>
      <diagonal/>
    </border>
    <border>
      <left style="thick">
        <color theme="5" tint="-0.24994659260841701"/>
      </left>
      <right style="thick">
        <color theme="5" tint="-0.24994659260841701"/>
      </right>
      <top style="thin">
        <color indexed="64"/>
      </top>
      <bottom style="thin">
        <color indexed="64"/>
      </bottom>
      <diagonal/>
    </border>
    <border>
      <left style="thick">
        <color theme="5" tint="-0.24994659260841701"/>
      </left>
      <right style="thick">
        <color theme="5" tint="-0.24994659260841701"/>
      </right>
      <top style="thin">
        <color indexed="64"/>
      </top>
      <bottom style="thick">
        <color theme="5" tint="-0.24994659260841701"/>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style="medium">
        <color theme="0"/>
      </left>
      <right style="medium">
        <color theme="0"/>
      </right>
      <top style="medium">
        <color theme="0"/>
      </top>
      <bottom/>
      <diagonal/>
    </border>
    <border>
      <left/>
      <right style="medium">
        <color rgb="FF002060"/>
      </right>
      <top/>
      <bottom/>
      <diagonal/>
    </border>
    <border>
      <left style="medium">
        <color theme="0"/>
      </left>
      <right style="medium">
        <color theme="0"/>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diagonal/>
    </border>
    <border>
      <left/>
      <right/>
      <top style="thin">
        <color theme="0" tint="-4.9989318521683403E-2"/>
      </top>
      <bottom/>
      <diagonal/>
    </border>
    <border>
      <left/>
      <right style="medium">
        <color theme="0"/>
      </right>
      <top style="medium">
        <color theme="0"/>
      </top>
      <bottom/>
      <diagonal/>
    </border>
    <border>
      <left/>
      <right/>
      <top/>
      <bottom style="thin">
        <color theme="0" tint="-4.9989318521683403E-2"/>
      </bottom>
      <diagonal/>
    </border>
    <border>
      <left/>
      <right style="medium">
        <color theme="0"/>
      </right>
      <top/>
      <bottom style="medium">
        <color theme="0"/>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s>
  <cellStyleXfs count="12">
    <xf numFmtId="0" fontId="0" fillId="0" borderId="0"/>
    <xf numFmtId="0" fontId="1" fillId="0" borderId="0"/>
    <xf numFmtId="0" fontId="4" fillId="0" borderId="0"/>
    <xf numFmtId="166" fontId="1" fillId="0" borderId="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6" fontId="1" fillId="0" borderId="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0" fontId="58" fillId="0" borderId="0" applyNumberFormat="0" applyFill="0" applyBorder="0" applyAlignment="0" applyProtection="0"/>
  </cellStyleXfs>
  <cellXfs count="713">
    <xf numFmtId="0" fontId="0" fillId="0" borderId="0" xfId="0"/>
    <xf numFmtId="0" fontId="5" fillId="0" borderId="0" xfId="2" applyFont="1"/>
    <xf numFmtId="0" fontId="3" fillId="0" borderId="0" xfId="1" applyFont="1"/>
    <xf numFmtId="0" fontId="11" fillId="0" borderId="0" xfId="2" applyFont="1" applyAlignment="1">
      <alignment vertical="center"/>
    </xf>
    <xf numFmtId="164" fontId="13" fillId="9" borderId="10" xfId="2" applyNumberFormat="1" applyFont="1" applyFill="1" applyBorder="1" applyAlignment="1">
      <alignment horizontal="center" vertical="center"/>
    </xf>
    <xf numFmtId="0" fontId="7" fillId="0" borderId="0" xfId="2" applyFont="1" applyAlignment="1">
      <alignment vertical="center" wrapText="1"/>
    </xf>
    <xf numFmtId="166" fontId="15" fillId="9" borderId="38" xfId="2" applyNumberFormat="1" applyFont="1" applyFill="1" applyBorder="1" applyAlignment="1">
      <alignment horizontal="center" vertical="center"/>
    </xf>
    <xf numFmtId="166" fontId="15" fillId="9" borderId="10" xfId="2" applyNumberFormat="1" applyFont="1" applyFill="1" applyBorder="1" applyAlignment="1">
      <alignment horizontal="center" vertical="center"/>
    </xf>
    <xf numFmtId="0" fontId="13" fillId="10" borderId="13" xfId="2" applyFont="1" applyFill="1" applyBorder="1" applyAlignment="1">
      <alignment horizontal="center" vertical="center"/>
    </xf>
    <xf numFmtId="0" fontId="13" fillId="10" borderId="10" xfId="2" applyFont="1" applyFill="1" applyBorder="1"/>
    <xf numFmtId="4" fontId="13" fillId="10" borderId="10" xfId="2" applyNumberFormat="1" applyFont="1" applyFill="1" applyBorder="1" applyAlignment="1">
      <alignment horizontal="center" wrapText="1"/>
    </xf>
    <xf numFmtId="0" fontId="15" fillId="0" borderId="0" xfId="2" applyFont="1"/>
    <xf numFmtId="0" fontId="15" fillId="0" borderId="0" xfId="2" applyFont="1" applyAlignment="1">
      <alignment horizontal="center"/>
    </xf>
    <xf numFmtId="0" fontId="19" fillId="0" borderId="2" xfId="1" applyFont="1" applyBorder="1" applyAlignment="1">
      <alignment wrapText="1"/>
    </xf>
    <xf numFmtId="0" fontId="15" fillId="0" borderId="2" xfId="2" applyFont="1" applyBorder="1" applyAlignment="1">
      <alignment horizontal="center"/>
    </xf>
    <xf numFmtId="0" fontId="15" fillId="0" borderId="3" xfId="2" applyFont="1" applyBorder="1"/>
    <xf numFmtId="0" fontId="13" fillId="0" borderId="0" xfId="2" applyFont="1" applyAlignment="1">
      <alignment horizontal="right"/>
    </xf>
    <xf numFmtId="0" fontId="19" fillId="0" borderId="0" xfId="1" applyFont="1" applyAlignment="1">
      <alignment wrapText="1"/>
    </xf>
    <xf numFmtId="0" fontId="15" fillId="0" borderId="5" xfId="2" applyFont="1" applyBorder="1"/>
    <xf numFmtId="165" fontId="15" fillId="0" borderId="0" xfId="2" applyNumberFormat="1" applyFont="1"/>
    <xf numFmtId="0" fontId="18" fillId="0" borderId="7" xfId="1" applyFont="1" applyBorder="1" applyAlignment="1">
      <alignment horizontal="left" vertical="center" wrapText="1"/>
    </xf>
    <xf numFmtId="0" fontId="15" fillId="0" borderId="7" xfId="2" applyFont="1" applyBorder="1" applyAlignment="1">
      <alignment horizontal="center"/>
    </xf>
    <xf numFmtId="0" fontId="15" fillId="0" borderId="8" xfId="2" applyFont="1" applyBorder="1"/>
    <xf numFmtId="0" fontId="15" fillId="2" borderId="0" xfId="2" applyFont="1" applyFill="1" applyAlignment="1">
      <alignment horizontal="left"/>
    </xf>
    <xf numFmtId="0" fontId="15" fillId="2" borderId="0" xfId="2" applyFont="1" applyFill="1" applyAlignment="1">
      <alignment horizontal="center"/>
    </xf>
    <xf numFmtId="0" fontId="15" fillId="2" borderId="0" xfId="2" applyFont="1" applyFill="1"/>
    <xf numFmtId="0" fontId="15" fillId="0" borderId="10" xfId="2" applyFont="1" applyBorder="1" applyAlignment="1">
      <alignment horizontal="center" vertical="center" wrapText="1"/>
    </xf>
    <xf numFmtId="4" fontId="13" fillId="4" borderId="10" xfId="2" applyNumberFormat="1" applyFont="1" applyFill="1" applyBorder="1" applyAlignment="1">
      <alignment horizontal="center" wrapText="1"/>
    </xf>
    <xf numFmtId="0" fontId="15" fillId="0" borderId="10" xfId="2" applyFont="1" applyBorder="1" applyAlignment="1">
      <alignment vertical="center" wrapText="1"/>
    </xf>
    <xf numFmtId="167" fontId="19" fillId="0" borderId="10" xfId="3" applyNumberFormat="1" applyFont="1" applyBorder="1" applyAlignment="1">
      <alignment horizontal="right" vertical="center"/>
    </xf>
    <xf numFmtId="166" fontId="15" fillId="0" borderId="10" xfId="2" applyNumberFormat="1" applyFont="1" applyBorder="1" applyAlignment="1">
      <alignment horizontal="right"/>
    </xf>
    <xf numFmtId="0" fontId="15" fillId="0" borderId="10" xfId="2" applyFont="1" applyBorder="1"/>
    <xf numFmtId="166" fontId="15" fillId="0" borderId="10" xfId="2" applyNumberFormat="1" applyFont="1" applyBorder="1" applyAlignment="1">
      <alignment horizontal="right" vertical="center" wrapText="1"/>
    </xf>
    <xf numFmtId="166" fontId="15" fillId="0" borderId="10" xfId="3" applyFont="1" applyFill="1" applyBorder="1" applyAlignment="1" applyProtection="1">
      <alignment horizontal="right" vertical="center" wrapText="1"/>
    </xf>
    <xf numFmtId="166" fontId="13" fillId="0" borderId="10" xfId="2" applyNumberFormat="1" applyFont="1" applyBorder="1" applyAlignment="1">
      <alignment horizontal="right"/>
    </xf>
    <xf numFmtId="4" fontId="15" fillId="0" borderId="10" xfId="2" applyNumberFormat="1" applyFont="1" applyBorder="1" applyAlignment="1">
      <alignment horizontal="right"/>
    </xf>
    <xf numFmtId="0" fontId="15" fillId="0" borderId="0" xfId="2" applyFont="1" applyAlignment="1">
      <alignment horizontal="right"/>
    </xf>
    <xf numFmtId="0" fontId="15" fillId="0" borderId="10" xfId="2" applyFont="1" applyBorder="1" applyAlignment="1">
      <alignment horizontal="center"/>
    </xf>
    <xf numFmtId="0" fontId="13" fillId="5" borderId="10" xfId="2" applyFont="1" applyFill="1" applyBorder="1" applyAlignment="1">
      <alignment horizontal="center" vertical="center" textRotation="90" wrapText="1"/>
    </xf>
    <xf numFmtId="0" fontId="15" fillId="5" borderId="10" xfId="2" applyFont="1" applyFill="1" applyBorder="1" applyAlignment="1">
      <alignment horizontal="center" vertical="center" textRotation="90"/>
    </xf>
    <xf numFmtId="0" fontId="15" fillId="5" borderId="10" xfId="2" applyFont="1" applyFill="1" applyBorder="1" applyAlignment="1">
      <alignment horizontal="right" vertical="center" wrapText="1"/>
    </xf>
    <xf numFmtId="0" fontId="15" fillId="0" borderId="10" xfId="2" applyFont="1" applyBorder="1" applyAlignment="1">
      <alignment horizontal="center" vertical="center" textRotation="90"/>
    </xf>
    <xf numFmtId="4" fontId="19" fillId="0" borderId="10" xfId="1" applyNumberFormat="1" applyFont="1" applyBorder="1" applyAlignment="1">
      <alignment horizontal="right"/>
    </xf>
    <xf numFmtId="0" fontId="15" fillId="6" borderId="10" xfId="2" applyFont="1" applyFill="1" applyBorder="1" applyAlignment="1">
      <alignment horizontal="center"/>
    </xf>
    <xf numFmtId="166" fontId="15" fillId="6" borderId="10" xfId="3" applyFont="1" applyFill="1" applyBorder="1" applyAlignment="1" applyProtection="1">
      <alignment horizontal="right"/>
    </xf>
    <xf numFmtId="166" fontId="15" fillId="6" borderId="10" xfId="2" applyNumberFormat="1" applyFont="1" applyFill="1" applyBorder="1" applyAlignment="1">
      <alignment horizontal="right"/>
    </xf>
    <xf numFmtId="4" fontId="15" fillId="6" borderId="10" xfId="3" applyNumberFormat="1" applyFont="1" applyFill="1" applyBorder="1" applyAlignment="1" applyProtection="1">
      <alignment horizontal="right"/>
    </xf>
    <xf numFmtId="0" fontId="13" fillId="0" borderId="0" xfId="2" applyFont="1"/>
    <xf numFmtId="0" fontId="13" fillId="6" borderId="10" xfId="2" applyFont="1" applyFill="1" applyBorder="1" applyAlignment="1">
      <alignment horizontal="center" vertical="center" textRotation="90"/>
    </xf>
    <xf numFmtId="4" fontId="15" fillId="6" borderId="10" xfId="2" applyNumberFormat="1" applyFont="1" applyFill="1" applyBorder="1" applyAlignment="1">
      <alignment horizontal="right"/>
    </xf>
    <xf numFmtId="4" fontId="13" fillId="0" borderId="13" xfId="2" applyNumberFormat="1" applyFont="1" applyBorder="1" applyAlignment="1">
      <alignment horizontal="right"/>
    </xf>
    <xf numFmtId="0" fontId="13" fillId="0" borderId="0" xfId="2" applyFont="1" applyAlignment="1">
      <alignment vertical="center"/>
    </xf>
    <xf numFmtId="0" fontId="15" fillId="0" borderId="0" xfId="2" applyFont="1" applyAlignment="1">
      <alignment vertical="center" wrapText="1"/>
    </xf>
    <xf numFmtId="0" fontId="19" fillId="9" borderId="2" xfId="1" applyFont="1" applyFill="1" applyBorder="1" applyAlignment="1">
      <alignment wrapText="1"/>
    </xf>
    <xf numFmtId="0" fontId="15" fillId="9" borderId="2" xfId="2" applyFont="1" applyFill="1" applyBorder="1" applyAlignment="1">
      <alignment horizontal="center"/>
    </xf>
    <xf numFmtId="0" fontId="15" fillId="9" borderId="3" xfId="2" applyFont="1" applyFill="1" applyBorder="1"/>
    <xf numFmtId="0" fontId="19" fillId="9" borderId="0" xfId="1" applyFont="1" applyFill="1" applyAlignment="1">
      <alignment wrapText="1"/>
    </xf>
    <xf numFmtId="0" fontId="15" fillId="9" borderId="0" xfId="2" applyFont="1" applyFill="1" applyAlignment="1">
      <alignment horizontal="center"/>
    </xf>
    <xf numFmtId="0" fontId="15" fillId="9" borderId="5" xfId="2" applyFont="1" applyFill="1" applyBorder="1"/>
    <xf numFmtId="0" fontId="18" fillId="9" borderId="7" xfId="1" applyFont="1" applyFill="1" applyBorder="1" applyAlignment="1">
      <alignment horizontal="left" vertical="center" wrapText="1"/>
    </xf>
    <xf numFmtId="0" fontId="15" fillId="9" borderId="7" xfId="2" applyFont="1" applyFill="1" applyBorder="1" applyAlignment="1">
      <alignment horizontal="center"/>
    </xf>
    <xf numFmtId="0" fontId="15" fillId="9" borderId="8" xfId="2" applyFont="1" applyFill="1" applyBorder="1"/>
    <xf numFmtId="0" fontId="13" fillId="10" borderId="10" xfId="2" applyFont="1" applyFill="1" applyBorder="1" applyAlignment="1">
      <alignment horizontal="center" vertical="center" wrapText="1"/>
    </xf>
    <xf numFmtId="0" fontId="13" fillId="0" borderId="10" xfId="2" applyFont="1" applyBorder="1" applyAlignment="1">
      <alignment horizontal="center" vertical="center" wrapText="1"/>
    </xf>
    <xf numFmtId="0" fontId="13" fillId="7" borderId="10" xfId="2" applyFont="1" applyFill="1" applyBorder="1" applyAlignment="1">
      <alignment horizontal="center" vertical="center" wrapText="1"/>
    </xf>
    <xf numFmtId="3" fontId="13" fillId="0" borderId="10" xfId="2" applyNumberFormat="1" applyFont="1" applyBorder="1" applyAlignment="1">
      <alignment horizontal="center"/>
    </xf>
    <xf numFmtId="4" fontId="13" fillId="0" borderId="10" xfId="2" applyNumberFormat="1" applyFont="1" applyBorder="1"/>
    <xf numFmtId="166" fontId="15" fillId="0" borderId="0" xfId="2" applyNumberFormat="1" applyFont="1"/>
    <xf numFmtId="3" fontId="15" fillId="6" borderId="10" xfId="3" applyNumberFormat="1" applyFont="1" applyFill="1" applyBorder="1" applyAlignment="1" applyProtection="1"/>
    <xf numFmtId="4" fontId="15" fillId="6" borderId="10" xfId="3" applyNumberFormat="1" applyFont="1" applyFill="1" applyBorder="1" applyAlignment="1" applyProtection="1"/>
    <xf numFmtId="3" fontId="15" fillId="6" borderId="10" xfId="2" applyNumberFormat="1" applyFont="1" applyFill="1" applyBorder="1"/>
    <xf numFmtId="4" fontId="15" fillId="6" borderId="10" xfId="2" applyNumberFormat="1" applyFont="1" applyFill="1" applyBorder="1"/>
    <xf numFmtId="0" fontId="25" fillId="0" borderId="0" xfId="0" applyFont="1"/>
    <xf numFmtId="3" fontId="13" fillId="0" borderId="10" xfId="2" applyNumberFormat="1" applyFont="1" applyBorder="1"/>
    <xf numFmtId="3" fontId="13" fillId="0" borderId="0" xfId="2" applyNumberFormat="1" applyFont="1"/>
    <xf numFmtId="4" fontId="13" fillId="0" borderId="0" xfId="2" applyNumberFormat="1" applyFont="1"/>
    <xf numFmtId="0" fontId="15" fillId="9" borderId="0" xfId="2" applyFont="1" applyFill="1" applyAlignment="1">
      <alignment vertical="center" wrapText="1"/>
    </xf>
    <xf numFmtId="0" fontId="19" fillId="0" borderId="0" xfId="2" applyFont="1" applyAlignment="1">
      <alignment vertical="center" wrapText="1"/>
    </xf>
    <xf numFmtId="166" fontId="13" fillId="0" borderId="0" xfId="2" applyNumberFormat="1" applyFont="1"/>
    <xf numFmtId="4" fontId="15" fillId="0" borderId="10" xfId="2" applyNumberFormat="1" applyFont="1" applyBorder="1"/>
    <xf numFmtId="0" fontId="15" fillId="5" borderId="10" xfId="2" applyFont="1" applyFill="1" applyBorder="1" applyAlignment="1">
      <alignment horizontal="center" vertical="center" wrapText="1"/>
    </xf>
    <xf numFmtId="0" fontId="15" fillId="5" borderId="10" xfId="2" applyFont="1" applyFill="1" applyBorder="1"/>
    <xf numFmtId="4" fontId="19" fillId="0" borderId="10" xfId="3" applyNumberFormat="1" applyFont="1" applyBorder="1" applyAlignment="1">
      <alignment horizontal="right" vertical="center"/>
    </xf>
    <xf numFmtId="166" fontId="15" fillId="6" borderId="10" xfId="3" applyFont="1" applyFill="1" applyBorder="1" applyAlignment="1" applyProtection="1"/>
    <xf numFmtId="166" fontId="15" fillId="6" borderId="10" xfId="2" applyNumberFormat="1" applyFont="1" applyFill="1" applyBorder="1" applyAlignment="1">
      <alignment horizontal="center"/>
    </xf>
    <xf numFmtId="166" fontId="15" fillId="6" borderId="10" xfId="2" applyNumberFormat="1" applyFont="1" applyFill="1" applyBorder="1"/>
    <xf numFmtId="166" fontId="15" fillId="0" borderId="0" xfId="3" applyFont="1" applyFill="1" applyBorder="1" applyAlignment="1" applyProtection="1"/>
    <xf numFmtId="166" fontId="15" fillId="0" borderId="0" xfId="2" applyNumberFormat="1" applyFont="1" applyAlignment="1">
      <alignment horizontal="center"/>
    </xf>
    <xf numFmtId="166" fontId="20" fillId="0" borderId="0" xfId="2" applyNumberFormat="1" applyFont="1" applyAlignment="1">
      <alignment horizontal="right"/>
    </xf>
    <xf numFmtId="0" fontId="13" fillId="0" borderId="13" xfId="2" applyFont="1" applyBorder="1"/>
    <xf numFmtId="0" fontId="15" fillId="0" borderId="13" xfId="2" applyFont="1" applyBorder="1"/>
    <xf numFmtId="3" fontId="15" fillId="0" borderId="0" xfId="2" applyNumberFormat="1" applyFont="1"/>
    <xf numFmtId="4" fontId="15" fillId="0" borderId="13" xfId="2" applyNumberFormat="1" applyFont="1" applyBorder="1"/>
    <xf numFmtId="0" fontId="13" fillId="0" borderId="10" xfId="2" applyFont="1" applyBorder="1"/>
    <xf numFmtId="3" fontId="15" fillId="0" borderId="10" xfId="2" applyNumberFormat="1" applyFont="1" applyBorder="1"/>
    <xf numFmtId="0" fontId="13" fillId="11" borderId="0" xfId="2" applyFont="1" applyFill="1"/>
    <xf numFmtId="43" fontId="13" fillId="0" borderId="10" xfId="8" applyFont="1" applyBorder="1" applyAlignment="1"/>
    <xf numFmtId="169" fontId="15" fillId="5" borderId="10" xfId="8" applyNumberFormat="1" applyFont="1" applyFill="1" applyBorder="1" applyAlignment="1">
      <alignment horizontal="right" vertical="center" wrapText="1"/>
    </xf>
    <xf numFmtId="169" fontId="15" fillId="0" borderId="10" xfId="8" applyNumberFormat="1" applyFont="1" applyBorder="1" applyAlignment="1">
      <alignment horizontal="center" vertical="center" wrapText="1"/>
    </xf>
    <xf numFmtId="169" fontId="15" fillId="6" borderId="10" xfId="8" applyNumberFormat="1" applyFont="1" applyFill="1" applyBorder="1" applyAlignment="1" applyProtection="1">
      <alignment horizontal="right"/>
    </xf>
    <xf numFmtId="169" fontId="15" fillId="6" borderId="10" xfId="8" applyNumberFormat="1" applyFont="1" applyFill="1" applyBorder="1" applyAlignment="1">
      <alignment horizontal="right"/>
    </xf>
    <xf numFmtId="169" fontId="13" fillId="0" borderId="13" xfId="8" applyNumberFormat="1" applyFont="1" applyBorder="1" applyAlignment="1">
      <alignment horizontal="right"/>
    </xf>
    <xf numFmtId="0" fontId="0" fillId="0" borderId="0" xfId="0" applyAlignment="1">
      <alignment vertical="center"/>
    </xf>
    <xf numFmtId="0" fontId="9" fillId="9" borderId="0" xfId="1" applyFont="1" applyFill="1" applyAlignment="1">
      <alignment horizontal="center" vertical="center" wrapText="1"/>
    </xf>
    <xf numFmtId="0" fontId="9" fillId="14" borderId="10" xfId="1" applyFont="1" applyFill="1" applyBorder="1" applyAlignment="1">
      <alignment horizontal="center" vertical="center" wrapText="1"/>
    </xf>
    <xf numFmtId="0" fontId="9" fillId="9" borderId="40" xfId="1" applyFont="1" applyFill="1" applyBorder="1" applyAlignment="1">
      <alignment horizontal="center" vertical="center" wrapText="1"/>
    </xf>
    <xf numFmtId="0" fontId="9" fillId="15" borderId="10" xfId="1" applyFont="1" applyFill="1" applyBorder="1" applyAlignment="1">
      <alignment horizontal="center" vertical="center" wrapText="1"/>
    </xf>
    <xf numFmtId="0" fontId="9" fillId="9" borderId="10" xfId="1" applyFont="1" applyFill="1" applyBorder="1" applyAlignment="1">
      <alignment horizontal="center" vertical="center" wrapText="1"/>
    </xf>
    <xf numFmtId="0" fontId="30" fillId="13" borderId="10" xfId="1" applyFont="1" applyFill="1" applyBorder="1" applyAlignment="1">
      <alignment horizontal="center" vertical="center" wrapText="1"/>
    </xf>
    <xf numFmtId="0" fontId="9" fillId="15" borderId="11" xfId="1" applyFont="1" applyFill="1" applyBorder="1" applyAlignment="1">
      <alignment horizontal="center" vertical="center" wrapText="1"/>
    </xf>
    <xf numFmtId="0" fontId="12" fillId="9" borderId="0" xfId="1" applyFont="1" applyFill="1" applyAlignment="1">
      <alignment horizontal="center" vertical="center"/>
    </xf>
    <xf numFmtId="0" fontId="31" fillId="14" borderId="10" xfId="1" applyFont="1" applyFill="1" applyBorder="1" applyAlignment="1">
      <alignment horizontal="center" vertical="center"/>
    </xf>
    <xf numFmtId="3" fontId="31" fillId="9" borderId="10" xfId="1" applyNumberFormat="1" applyFont="1" applyFill="1" applyBorder="1" applyAlignment="1">
      <alignment horizontal="center" vertical="center"/>
    </xf>
    <xf numFmtId="0" fontId="31" fillId="9" borderId="40" xfId="1" applyFont="1" applyFill="1" applyBorder="1" applyAlignment="1">
      <alignment horizontal="center" vertical="center"/>
    </xf>
    <xf numFmtId="3" fontId="31" fillId="15" borderId="10" xfId="1" applyNumberFormat="1" applyFont="1" applyFill="1" applyBorder="1" applyAlignment="1">
      <alignment horizontal="center" vertical="center"/>
    </xf>
    <xf numFmtId="0" fontId="32" fillId="9" borderId="10" xfId="1" applyFont="1" applyFill="1" applyBorder="1" applyAlignment="1" applyProtection="1">
      <alignment horizontal="center" vertical="center"/>
      <protection locked="0"/>
    </xf>
    <xf numFmtId="0" fontId="32" fillId="8" borderId="10" xfId="1" applyFont="1" applyFill="1" applyBorder="1" applyAlignment="1" applyProtection="1">
      <alignment horizontal="center" vertical="center"/>
      <protection locked="0"/>
    </xf>
    <xf numFmtId="0" fontId="32" fillId="13" borderId="10" xfId="1" applyFont="1" applyFill="1" applyBorder="1" applyAlignment="1" applyProtection="1">
      <alignment horizontal="center" vertical="center"/>
      <protection locked="0"/>
    </xf>
    <xf numFmtId="3" fontId="28" fillId="15" borderId="10" xfId="0" applyNumberFormat="1" applyFont="1" applyFill="1" applyBorder="1" applyAlignment="1">
      <alignment horizontal="center" vertical="center"/>
    </xf>
    <xf numFmtId="0" fontId="0" fillId="0" borderId="0" xfId="0" applyAlignment="1">
      <alignment horizontal="center" vertical="center"/>
    </xf>
    <xf numFmtId="0" fontId="7" fillId="5" borderId="63" xfId="2" applyFont="1" applyFill="1" applyBorder="1" applyAlignment="1">
      <alignment vertical="center" textRotation="90" wrapText="1"/>
    </xf>
    <xf numFmtId="0" fontId="7" fillId="5" borderId="26" xfId="2" applyFont="1" applyFill="1" applyBorder="1" applyAlignment="1">
      <alignment vertical="center" textRotation="90" wrapText="1"/>
    </xf>
    <xf numFmtId="0" fontId="7" fillId="16" borderId="26" xfId="2" applyFont="1" applyFill="1" applyBorder="1" applyAlignment="1">
      <alignment vertical="center" textRotation="90" wrapText="1"/>
    </xf>
    <xf numFmtId="0" fontId="7" fillId="17" borderId="0" xfId="2" applyFont="1" applyFill="1" applyAlignment="1">
      <alignment vertical="center" textRotation="90" wrapText="1"/>
    </xf>
    <xf numFmtId="0" fontId="33" fillId="16" borderId="26" xfId="2" applyFont="1" applyFill="1" applyBorder="1" applyAlignment="1">
      <alignment vertical="center" textRotation="90" wrapText="1"/>
    </xf>
    <xf numFmtId="0" fontId="33" fillId="16" borderId="10" xfId="2" applyFont="1" applyFill="1" applyBorder="1" applyAlignment="1">
      <alignment vertical="center" textRotation="90" wrapText="1"/>
    </xf>
    <xf numFmtId="0" fontId="33" fillId="5" borderId="26" xfId="2" applyFont="1" applyFill="1" applyBorder="1" applyAlignment="1" applyProtection="1">
      <alignment vertical="center" textRotation="90" wrapText="1"/>
      <protection locked="0"/>
    </xf>
    <xf numFmtId="0" fontId="33" fillId="18" borderId="64" xfId="2" applyFont="1" applyFill="1" applyBorder="1" applyAlignment="1" applyProtection="1">
      <alignment vertical="center" textRotation="90" wrapText="1"/>
      <protection locked="0"/>
    </xf>
    <xf numFmtId="0" fontId="33" fillId="18" borderId="26" xfId="2" applyFont="1" applyFill="1" applyBorder="1" applyAlignment="1">
      <alignment horizontal="center" vertical="center" textRotation="90" wrapText="1"/>
    </xf>
    <xf numFmtId="1" fontId="31" fillId="14" borderId="10" xfId="1" applyNumberFormat="1" applyFont="1" applyFill="1" applyBorder="1" applyAlignment="1">
      <alignment horizontal="center" vertical="center"/>
    </xf>
    <xf numFmtId="3" fontId="31" fillId="9" borderId="40" xfId="1" applyNumberFormat="1" applyFont="1" applyFill="1" applyBorder="1" applyAlignment="1">
      <alignment horizontal="center" vertical="center"/>
    </xf>
    <xf numFmtId="3" fontId="32" fillId="9" borderId="10" xfId="1" applyNumberFormat="1" applyFont="1" applyFill="1" applyBorder="1" applyAlignment="1" applyProtection="1">
      <alignment horizontal="center" vertical="center"/>
      <protection locked="0"/>
    </xf>
    <xf numFmtId="3" fontId="32" fillId="13" borderId="10" xfId="1" applyNumberFormat="1" applyFont="1" applyFill="1" applyBorder="1" applyAlignment="1" applyProtection="1">
      <alignment horizontal="center" vertical="center"/>
      <protection locked="0"/>
    </xf>
    <xf numFmtId="0" fontId="32" fillId="9" borderId="67" xfId="1" applyFont="1" applyFill="1" applyBorder="1" applyAlignment="1">
      <alignment horizontal="center" vertical="center"/>
    </xf>
    <xf numFmtId="0" fontId="32" fillId="13" borderId="67" xfId="1" applyFont="1" applyFill="1" applyBorder="1" applyAlignment="1">
      <alignment horizontal="center" vertical="center"/>
    </xf>
    <xf numFmtId="0" fontId="33" fillId="5" borderId="64" xfId="2" applyFont="1" applyFill="1" applyBorder="1" applyAlignment="1" applyProtection="1">
      <alignment vertical="center" textRotation="90" wrapText="1"/>
      <protection locked="0"/>
    </xf>
    <xf numFmtId="0" fontId="9" fillId="9" borderId="61" xfId="1" applyFont="1" applyFill="1" applyBorder="1" applyAlignment="1">
      <alignment horizontal="center" vertical="center" wrapText="1"/>
    </xf>
    <xf numFmtId="0" fontId="32" fillId="9" borderId="61" xfId="1" applyFont="1" applyFill="1" applyBorder="1" applyAlignment="1" applyProtection="1">
      <alignment horizontal="center" vertical="center"/>
      <protection locked="0"/>
    </xf>
    <xf numFmtId="0" fontId="33" fillId="5" borderId="82" xfId="2" applyFont="1" applyFill="1" applyBorder="1" applyAlignment="1" applyProtection="1">
      <alignment vertical="center" textRotation="90" wrapText="1"/>
      <protection locked="0"/>
    </xf>
    <xf numFmtId="3" fontId="32" fillId="9" borderId="61" xfId="1" applyNumberFormat="1" applyFont="1" applyFill="1" applyBorder="1" applyAlignment="1" applyProtection="1">
      <alignment horizontal="center" vertical="center"/>
      <protection locked="0"/>
    </xf>
    <xf numFmtId="0" fontId="32" fillId="9" borderId="65" xfId="1" applyFont="1" applyFill="1" applyBorder="1" applyAlignment="1">
      <alignment horizontal="center" vertical="center"/>
    </xf>
    <xf numFmtId="0" fontId="2" fillId="0" borderId="0" xfId="1" applyFont="1" applyAlignment="1">
      <alignment horizontal="center" wrapText="1"/>
    </xf>
    <xf numFmtId="0" fontId="3" fillId="0" borderId="0" xfId="1" applyFont="1" applyAlignment="1">
      <alignment horizontal="center"/>
    </xf>
    <xf numFmtId="0" fontId="13" fillId="10" borderId="17" xfId="2" applyFont="1" applyFill="1" applyBorder="1" applyAlignment="1">
      <alignment vertical="center"/>
    </xf>
    <xf numFmtId="0" fontId="30" fillId="13" borderId="62" xfId="1" applyFont="1" applyFill="1" applyBorder="1" applyAlignment="1">
      <alignment horizontal="center" vertical="center" wrapText="1"/>
    </xf>
    <xf numFmtId="0" fontId="32" fillId="8" borderId="62" xfId="1" applyFont="1" applyFill="1" applyBorder="1" applyAlignment="1" applyProtection="1">
      <alignment horizontal="center" vertical="center"/>
      <protection locked="0"/>
    </xf>
    <xf numFmtId="0" fontId="32" fillId="13" borderId="62" xfId="1" applyFont="1" applyFill="1" applyBorder="1" applyAlignment="1" applyProtection="1">
      <alignment horizontal="center" vertical="center"/>
      <protection locked="0"/>
    </xf>
    <xf numFmtId="3" fontId="32" fillId="13" borderId="62" xfId="1" applyNumberFormat="1" applyFont="1" applyFill="1" applyBorder="1" applyAlignment="1" applyProtection="1">
      <alignment horizontal="center" vertical="center"/>
      <protection locked="0"/>
    </xf>
    <xf numFmtId="0" fontId="32" fillId="13" borderId="68" xfId="1" applyFont="1" applyFill="1" applyBorder="1" applyAlignment="1">
      <alignment horizontal="center" vertical="center"/>
    </xf>
    <xf numFmtId="0" fontId="9" fillId="21" borderId="11" xfId="1" applyFont="1" applyFill="1" applyBorder="1" applyAlignment="1">
      <alignment horizontal="center" vertical="center" wrapText="1"/>
    </xf>
    <xf numFmtId="3" fontId="28" fillId="21" borderId="10" xfId="0" applyNumberFormat="1" applyFont="1" applyFill="1" applyBorder="1" applyAlignment="1">
      <alignment horizontal="center" vertical="center"/>
    </xf>
    <xf numFmtId="0" fontId="33" fillId="16" borderId="26" xfId="2" applyFont="1" applyFill="1" applyBorder="1" applyAlignment="1">
      <alignment horizontal="center" vertical="center" textRotation="90" wrapText="1"/>
    </xf>
    <xf numFmtId="169" fontId="15" fillId="0" borderId="10" xfId="8" applyNumberFormat="1" applyFont="1" applyBorder="1" applyAlignment="1">
      <alignment vertical="center"/>
    </xf>
    <xf numFmtId="4" fontId="15" fillId="0" borderId="10" xfId="2" applyNumberFormat="1" applyFont="1" applyBorder="1" applyAlignment="1">
      <alignment horizontal="right" vertical="center"/>
    </xf>
    <xf numFmtId="0" fontId="15" fillId="0" borderId="0" xfId="2" applyFont="1" applyAlignment="1">
      <alignment horizontal="right" vertical="center"/>
    </xf>
    <xf numFmtId="0" fontId="15" fillId="0" borderId="0" xfId="2" applyFont="1" applyAlignment="1">
      <alignment vertical="center"/>
    </xf>
    <xf numFmtId="0" fontId="15" fillId="0" borderId="10" xfId="2" applyFont="1" applyBorder="1" applyAlignment="1">
      <alignment horizontal="center" vertical="center"/>
    </xf>
    <xf numFmtId="165" fontId="15" fillId="0" borderId="0" xfId="2" applyNumberFormat="1" applyFont="1" applyAlignment="1">
      <alignment vertical="center"/>
    </xf>
    <xf numFmtId="169" fontId="15" fillId="0" borderId="10" xfId="8" applyNumberFormat="1" applyFont="1" applyBorder="1" applyAlignment="1">
      <alignment horizontal="right" vertical="center"/>
    </xf>
    <xf numFmtId="169" fontId="15" fillId="6" borderId="10" xfId="8" applyNumberFormat="1" applyFont="1" applyFill="1" applyBorder="1" applyAlignment="1">
      <alignment horizontal="right" vertical="center"/>
    </xf>
    <xf numFmtId="4" fontId="15" fillId="6" borderId="10" xfId="2" applyNumberFormat="1" applyFont="1" applyFill="1" applyBorder="1" applyAlignment="1">
      <alignment horizontal="right" vertical="center"/>
    </xf>
    <xf numFmtId="0" fontId="19" fillId="0" borderId="10" xfId="1" applyFont="1" applyBorder="1" applyAlignment="1">
      <alignment wrapText="1"/>
    </xf>
    <xf numFmtId="3" fontId="13" fillId="0" borderId="10" xfId="2" applyNumberFormat="1" applyFont="1" applyBorder="1" applyAlignment="1">
      <alignment horizontal="center" vertical="center"/>
    </xf>
    <xf numFmtId="4" fontId="13" fillId="0" borderId="10" xfId="2" applyNumberFormat="1" applyFont="1" applyBorder="1" applyAlignment="1">
      <alignment vertical="center"/>
    </xf>
    <xf numFmtId="166" fontId="15" fillId="0" borderId="0" xfId="2" applyNumberFormat="1" applyFont="1" applyAlignment="1">
      <alignment vertical="center"/>
    </xf>
    <xf numFmtId="0" fontId="34" fillId="0" borderId="0" xfId="0" applyFont="1" applyAlignment="1">
      <alignment horizontal="left" vertical="top" wrapText="1"/>
    </xf>
    <xf numFmtId="0" fontId="35" fillId="0" borderId="0" xfId="0" applyFont="1" applyAlignment="1">
      <alignment horizontal="left" vertical="center"/>
    </xf>
    <xf numFmtId="0" fontId="2" fillId="0" borderId="2" xfId="1" applyFont="1" applyBorder="1" applyAlignment="1" applyProtection="1">
      <alignment horizontal="center" vertical="center" wrapText="1"/>
      <protection locked="0"/>
    </xf>
    <xf numFmtId="0" fontId="2" fillId="0" borderId="7" xfId="1" applyFont="1" applyBorder="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33" fillId="18" borderId="10" xfId="2" applyFont="1" applyFill="1" applyBorder="1" applyAlignment="1" applyProtection="1">
      <alignment vertical="center" textRotation="90" wrapText="1"/>
      <protection locked="0"/>
    </xf>
    <xf numFmtId="0" fontId="31" fillId="9" borderId="10" xfId="1" applyFont="1" applyFill="1" applyBorder="1" applyAlignment="1">
      <alignment horizontal="center" vertical="center"/>
    </xf>
    <xf numFmtId="0" fontId="10" fillId="20" borderId="84" xfId="0" applyFont="1" applyFill="1" applyBorder="1" applyAlignment="1">
      <alignment horizontal="center" vertical="center" wrapText="1"/>
    </xf>
    <xf numFmtId="0" fontId="9" fillId="12" borderId="85" xfId="1" applyFont="1" applyFill="1" applyBorder="1" applyAlignment="1">
      <alignment horizontal="center" vertical="center" wrapText="1"/>
    </xf>
    <xf numFmtId="0" fontId="31" fillId="12" borderId="86" xfId="1" applyFont="1" applyFill="1" applyBorder="1" applyAlignment="1" applyProtection="1">
      <alignment horizontal="center" vertical="center"/>
      <protection locked="0"/>
    </xf>
    <xf numFmtId="0" fontId="33" fillId="5" borderId="86" xfId="2" applyFont="1" applyFill="1" applyBorder="1" applyAlignment="1" applyProtection="1">
      <alignment vertical="center" textRotation="90" wrapText="1"/>
      <protection locked="0"/>
    </xf>
    <xf numFmtId="3" fontId="31" fillId="12" borderId="86" xfId="1" applyNumberFormat="1" applyFont="1" applyFill="1" applyBorder="1" applyAlignment="1" applyProtection="1">
      <alignment horizontal="center" vertical="center"/>
      <protection locked="0"/>
    </xf>
    <xf numFmtId="0" fontId="31" fillId="12" borderId="87" xfId="1" applyFont="1" applyFill="1" applyBorder="1" applyAlignment="1">
      <alignment horizontal="center" vertical="center"/>
    </xf>
    <xf numFmtId="0" fontId="31" fillId="8" borderId="40" xfId="1" applyFont="1" applyFill="1" applyBorder="1" applyAlignment="1" applyProtection="1">
      <alignment horizontal="center" vertical="center"/>
      <protection locked="0"/>
    </xf>
    <xf numFmtId="0" fontId="9" fillId="12" borderId="88" xfId="1" applyFont="1" applyFill="1" applyBorder="1" applyAlignment="1">
      <alignment horizontal="center" vertical="center" wrapText="1"/>
    </xf>
    <xf numFmtId="0" fontId="33" fillId="5" borderId="40" xfId="2" applyFont="1" applyFill="1" applyBorder="1" applyAlignment="1" applyProtection="1">
      <alignment vertical="center" textRotation="90" wrapText="1"/>
      <protection locked="0"/>
    </xf>
    <xf numFmtId="0" fontId="31" fillId="12" borderId="40" xfId="1" applyFont="1" applyFill="1" applyBorder="1" applyAlignment="1" applyProtection="1">
      <alignment horizontal="center" vertical="center"/>
      <protection locked="0"/>
    </xf>
    <xf numFmtId="3" fontId="31" fillId="12" borderId="40" xfId="1" applyNumberFormat="1" applyFont="1" applyFill="1" applyBorder="1" applyAlignment="1" applyProtection="1">
      <alignment horizontal="center" vertical="center"/>
      <protection locked="0"/>
    </xf>
    <xf numFmtId="0" fontId="31" fillId="12" borderId="89" xfId="1" applyFont="1" applyFill="1" applyBorder="1" applyAlignment="1">
      <alignment horizontal="center" vertical="center"/>
    </xf>
    <xf numFmtId="0" fontId="36" fillId="20" borderId="90" xfId="1" applyFont="1" applyFill="1" applyBorder="1" applyAlignment="1">
      <alignment horizontal="center" vertical="center" wrapText="1"/>
    </xf>
    <xf numFmtId="0" fontId="31" fillId="8" borderId="91" xfId="1" applyFont="1" applyFill="1" applyBorder="1" applyAlignment="1" applyProtection="1">
      <alignment horizontal="center" vertical="center"/>
      <protection locked="0"/>
    </xf>
    <xf numFmtId="0" fontId="33" fillId="18" borderId="91" xfId="2" applyFont="1" applyFill="1" applyBorder="1" applyAlignment="1" applyProtection="1">
      <alignment vertical="center" textRotation="90" wrapText="1"/>
      <protection locked="0"/>
    </xf>
    <xf numFmtId="0" fontId="31" fillId="9" borderId="91" xfId="1" applyFont="1" applyFill="1" applyBorder="1" applyAlignment="1" applyProtection="1">
      <alignment horizontal="center" vertical="center"/>
      <protection locked="0"/>
    </xf>
    <xf numFmtId="3" fontId="31" fillId="9" borderId="91" xfId="1" applyNumberFormat="1" applyFont="1" applyFill="1" applyBorder="1" applyAlignment="1" applyProtection="1">
      <alignment horizontal="center" vertical="center"/>
      <protection locked="0"/>
    </xf>
    <xf numFmtId="0" fontId="31" fillId="9" borderId="92" xfId="1" applyFont="1" applyFill="1" applyBorder="1" applyAlignment="1">
      <alignment horizontal="center" vertical="center"/>
    </xf>
    <xf numFmtId="0" fontId="31" fillId="25" borderId="10" xfId="1" applyFont="1" applyFill="1" applyBorder="1" applyAlignment="1" applyProtection="1">
      <alignment horizontal="center" vertical="center"/>
      <protection locked="0"/>
    </xf>
    <xf numFmtId="3" fontId="31" fillId="25" borderId="10" xfId="1" applyNumberFormat="1" applyFont="1" applyFill="1" applyBorder="1" applyAlignment="1" applyProtection="1">
      <alignment horizontal="center" vertical="center"/>
      <protection locked="0"/>
    </xf>
    <xf numFmtId="3" fontId="31" fillId="0" borderId="10" xfId="1" applyNumberFormat="1" applyFont="1" applyBorder="1" applyAlignment="1" applyProtection="1">
      <alignment horizontal="center" vertical="center"/>
      <protection locked="0"/>
    </xf>
    <xf numFmtId="0" fontId="2" fillId="9" borderId="10" xfId="1" applyFont="1" applyFill="1" applyBorder="1" applyAlignment="1">
      <alignment horizontal="center" vertical="center" wrapText="1"/>
    </xf>
    <xf numFmtId="0" fontId="31" fillId="26" borderId="90" xfId="1" applyFont="1" applyFill="1" applyBorder="1" applyAlignment="1">
      <alignment horizontal="center" vertical="center" wrapText="1"/>
    </xf>
    <xf numFmtId="0" fontId="31" fillId="0" borderId="91" xfId="1" applyFont="1" applyBorder="1" applyAlignment="1" applyProtection="1">
      <alignment horizontal="center" vertical="center"/>
      <protection locked="0"/>
    </xf>
    <xf numFmtId="3" fontId="31" fillId="0" borderId="91" xfId="1" applyNumberFormat="1" applyFont="1" applyBorder="1" applyAlignment="1" applyProtection="1">
      <alignment horizontal="center" vertical="center"/>
      <protection locked="0"/>
    </xf>
    <xf numFmtId="0" fontId="31" fillId="9" borderId="10" xfId="1" applyFont="1" applyFill="1" applyBorder="1" applyAlignment="1">
      <alignment horizontal="center" vertical="center" wrapText="1"/>
    </xf>
    <xf numFmtId="0" fontId="31" fillId="8" borderId="10" xfId="1" applyFont="1" applyFill="1" applyBorder="1" applyAlignment="1" applyProtection="1">
      <alignment horizontal="center" vertical="center"/>
      <protection locked="0"/>
    </xf>
    <xf numFmtId="4" fontId="15" fillId="0" borderId="10" xfId="2" applyNumberFormat="1" applyFont="1" applyBorder="1" applyAlignment="1">
      <alignment horizontal="center"/>
    </xf>
    <xf numFmtId="1" fontId="15" fillId="0" borderId="10" xfId="2" applyNumberFormat="1" applyFont="1" applyBorder="1" applyAlignment="1">
      <alignment horizontal="center"/>
    </xf>
    <xf numFmtId="1" fontId="15" fillId="6" borderId="10" xfId="3" applyNumberFormat="1" applyFont="1" applyFill="1" applyBorder="1" applyAlignment="1" applyProtection="1">
      <alignment horizontal="center"/>
    </xf>
    <xf numFmtId="1" fontId="15" fillId="6" borderId="10" xfId="2" applyNumberFormat="1" applyFont="1" applyFill="1" applyBorder="1" applyAlignment="1">
      <alignment horizontal="center"/>
    </xf>
    <xf numFmtId="4" fontId="15" fillId="6" borderId="10" xfId="2" applyNumberFormat="1" applyFont="1" applyFill="1" applyBorder="1" applyAlignment="1">
      <alignment horizontal="center"/>
    </xf>
    <xf numFmtId="0" fontId="13" fillId="10" borderId="10" xfId="2" applyFont="1" applyFill="1" applyBorder="1" applyAlignment="1">
      <alignment horizontal="center" vertical="center"/>
    </xf>
    <xf numFmtId="4" fontId="13" fillId="0" borderId="10" xfId="2" applyNumberFormat="1" applyFont="1" applyBorder="1" applyAlignment="1">
      <alignment horizontal="center" vertical="center"/>
    </xf>
    <xf numFmtId="0" fontId="19" fillId="0" borderId="0" xfId="2" applyFont="1"/>
    <xf numFmtId="0" fontId="13" fillId="0" borderId="0" xfId="2" applyFont="1" applyAlignment="1">
      <alignment horizontal="center"/>
    </xf>
    <xf numFmtId="0" fontId="0" fillId="9" borderId="93" xfId="0" applyFill="1" applyBorder="1"/>
    <xf numFmtId="0" fontId="0" fillId="9" borderId="94" xfId="0" applyFill="1" applyBorder="1"/>
    <xf numFmtId="0" fontId="0" fillId="9" borderId="95" xfId="0" applyFill="1" applyBorder="1"/>
    <xf numFmtId="0" fontId="0" fillId="9" borderId="96" xfId="0" applyFill="1" applyBorder="1"/>
    <xf numFmtId="0" fontId="0" fillId="9" borderId="98" xfId="0" applyFill="1" applyBorder="1"/>
    <xf numFmtId="0" fontId="39" fillId="9" borderId="0" xfId="0" applyFont="1" applyFill="1" applyAlignment="1">
      <alignment horizontal="center" vertical="center" wrapText="1"/>
    </xf>
    <xf numFmtId="0" fontId="41" fillId="0" borderId="10" xfId="0" applyFont="1" applyBorder="1"/>
    <xf numFmtId="0" fontId="41" fillId="0" borderId="10" xfId="0" applyFont="1" applyBorder="1" applyAlignment="1">
      <alignment horizontal="center" vertical="center"/>
    </xf>
    <xf numFmtId="0" fontId="28" fillId="0" borderId="0" xfId="0" applyFont="1"/>
    <xf numFmtId="0" fontId="40" fillId="0" borderId="100" xfId="0" applyFont="1" applyBorder="1"/>
    <xf numFmtId="0" fontId="41" fillId="0" borderId="100" xfId="0" applyFont="1" applyBorder="1"/>
    <xf numFmtId="0" fontId="41" fillId="0" borderId="101" xfId="0" applyFont="1" applyBorder="1"/>
    <xf numFmtId="0" fontId="41" fillId="0" borderId="101" xfId="0" applyFont="1" applyBorder="1" applyAlignment="1">
      <alignment horizontal="center" vertical="center"/>
    </xf>
    <xf numFmtId="0" fontId="0" fillId="0" borderId="96" xfId="0" applyBorder="1"/>
    <xf numFmtId="0" fontId="41" fillId="0" borderId="10" xfId="0" applyFont="1" applyBorder="1" applyAlignment="1">
      <alignment vertical="center"/>
    </xf>
    <xf numFmtId="0" fontId="41" fillId="0" borderId="10" xfId="0" applyFont="1" applyBorder="1" applyAlignment="1">
      <alignment vertical="center" wrapText="1"/>
    </xf>
    <xf numFmtId="0" fontId="0" fillId="0" borderId="98" xfId="0" applyBorder="1"/>
    <xf numFmtId="0" fontId="0" fillId="9" borderId="0" xfId="0" applyFill="1"/>
    <xf numFmtId="0" fontId="0" fillId="9" borderId="0" xfId="0" applyFill="1" applyAlignment="1">
      <alignment horizontal="center" vertical="center"/>
    </xf>
    <xf numFmtId="0" fontId="42" fillId="0" borderId="10" xfId="0" applyFont="1" applyBorder="1" applyAlignment="1">
      <alignment horizontal="center" vertical="center"/>
    </xf>
    <xf numFmtId="0" fontId="0" fillId="0" borderId="106" xfId="0" applyBorder="1"/>
    <xf numFmtId="0" fontId="0" fillId="0" borderId="107" xfId="0" applyBorder="1"/>
    <xf numFmtId="0" fontId="0" fillId="0" borderId="108" xfId="0" applyBorder="1"/>
    <xf numFmtId="166" fontId="13" fillId="3" borderId="10" xfId="2" applyNumberFormat="1" applyFont="1" applyFill="1" applyBorder="1" applyAlignment="1">
      <alignment horizontal="center" vertical="center" wrapText="1"/>
    </xf>
    <xf numFmtId="166" fontId="15" fillId="0" borderId="10" xfId="2" applyNumberFormat="1" applyFont="1" applyBorder="1" applyAlignment="1">
      <alignment horizontal="right" vertical="center"/>
    </xf>
    <xf numFmtId="0" fontId="15" fillId="0" borderId="0" xfId="2" applyFont="1" applyAlignment="1">
      <alignment horizontal="center" vertical="center"/>
    </xf>
    <xf numFmtId="0" fontId="15" fillId="0" borderId="10" xfId="2" applyFont="1" applyBorder="1" applyAlignment="1">
      <alignment vertical="center"/>
    </xf>
    <xf numFmtId="166" fontId="13" fillId="0" borderId="10" xfId="2" applyNumberFormat="1" applyFont="1" applyBorder="1" applyAlignment="1">
      <alignment horizontal="right" vertical="center"/>
    </xf>
    <xf numFmtId="166" fontId="15" fillId="0" borderId="10" xfId="3" applyFont="1" applyFill="1" applyBorder="1" applyAlignment="1" applyProtection="1">
      <alignment horizontal="right" vertical="center"/>
    </xf>
    <xf numFmtId="0" fontId="15" fillId="6" borderId="10" xfId="2" applyFont="1" applyFill="1" applyBorder="1" applyAlignment="1">
      <alignment horizontal="right" vertical="center"/>
    </xf>
    <xf numFmtId="166" fontId="15" fillId="6" borderId="10" xfId="2" applyNumberFormat="1" applyFont="1" applyFill="1" applyBorder="1" applyAlignment="1">
      <alignment horizontal="right" vertical="center"/>
    </xf>
    <xf numFmtId="166" fontId="15" fillId="6" borderId="10" xfId="3" applyFont="1" applyFill="1" applyBorder="1" applyAlignment="1" applyProtection="1">
      <alignment horizontal="right" vertical="center"/>
    </xf>
    <xf numFmtId="0" fontId="15" fillId="0" borderId="13" xfId="2" applyFont="1" applyBorder="1" applyAlignment="1">
      <alignment horizontal="center" vertical="center" wrapText="1"/>
    </xf>
    <xf numFmtId="166" fontId="13" fillId="3" borderId="13" xfId="2" applyNumberFormat="1" applyFont="1" applyFill="1" applyBorder="1" applyAlignment="1">
      <alignment horizontal="center" vertical="center" wrapText="1"/>
    </xf>
    <xf numFmtId="4" fontId="15" fillId="0" borderId="0" xfId="2" applyNumberFormat="1" applyFont="1"/>
    <xf numFmtId="49" fontId="42" fillId="0" borderId="0" xfId="0" applyNumberFormat="1" applyFont="1"/>
    <xf numFmtId="0" fontId="13" fillId="0" borderId="11" xfId="2" applyFont="1" applyBorder="1" applyAlignment="1">
      <alignment horizontal="center" vertical="center" textRotation="90" wrapText="1"/>
    </xf>
    <xf numFmtId="0" fontId="2" fillId="0" borderId="2" xfId="1" applyFont="1" applyBorder="1" applyAlignment="1">
      <alignment horizontal="left" vertical="center" wrapText="1"/>
    </xf>
    <xf numFmtId="0" fontId="2" fillId="0" borderId="0" xfId="1" applyFont="1" applyAlignment="1">
      <alignment horizontal="left" vertical="center" wrapText="1"/>
    </xf>
    <xf numFmtId="43" fontId="13" fillId="0" borderId="0" xfId="8" applyFont="1" applyBorder="1" applyAlignment="1"/>
    <xf numFmtId="0" fontId="13" fillId="0" borderId="0" xfId="2" applyFont="1" applyAlignment="1">
      <alignment horizontal="center" wrapText="1"/>
    </xf>
    <xf numFmtId="0" fontId="13" fillId="0" borderId="26" xfId="2" applyFont="1" applyBorder="1"/>
    <xf numFmtId="3" fontId="13" fillId="0" borderId="26" xfId="2" applyNumberFormat="1" applyFont="1" applyBorder="1"/>
    <xf numFmtId="0" fontId="13" fillId="0" borderId="10" xfId="2" applyFont="1" applyBorder="1" applyAlignment="1">
      <alignment wrapText="1"/>
    </xf>
    <xf numFmtId="43" fontId="13" fillId="0" borderId="10" xfId="2" applyNumberFormat="1" applyFont="1" applyBorder="1"/>
    <xf numFmtId="0" fontId="18" fillId="0" borderId="10" xfId="2" applyFont="1" applyBorder="1" applyAlignment="1">
      <alignment horizontal="center"/>
    </xf>
    <xf numFmtId="164" fontId="15" fillId="0" borderId="0" xfId="2" applyNumberFormat="1" applyFont="1"/>
    <xf numFmtId="0" fontId="13" fillId="5" borderId="11" xfId="2" applyFont="1" applyFill="1" applyBorder="1" applyAlignment="1">
      <alignment horizontal="center" vertical="center" textRotation="90" wrapText="1"/>
    </xf>
    <xf numFmtId="0" fontId="15" fillId="0" borderId="10" xfId="2" applyFont="1" applyBorder="1" applyAlignment="1">
      <alignment horizontal="left"/>
    </xf>
    <xf numFmtId="0" fontId="45" fillId="0" borderId="4" xfId="2" applyFont="1" applyBorder="1"/>
    <xf numFmtId="0" fontId="45" fillId="0" borderId="0" xfId="2" applyFont="1"/>
    <xf numFmtId="0" fontId="45" fillId="0" borderId="5" xfId="2" applyFont="1" applyBorder="1"/>
    <xf numFmtId="0" fontId="13" fillId="0" borderId="13" xfId="2" applyFont="1" applyBorder="1" applyAlignment="1">
      <alignment horizontal="center" vertical="center" wrapText="1"/>
    </xf>
    <xf numFmtId="0" fontId="13" fillId="7" borderId="13" xfId="2" applyFont="1" applyFill="1" applyBorder="1" applyAlignment="1">
      <alignment horizontal="center" vertical="center" wrapText="1"/>
    </xf>
    <xf numFmtId="0" fontId="13" fillId="0" borderId="10" xfId="2" applyFont="1" applyBorder="1" applyAlignment="1">
      <alignment horizontal="center"/>
    </xf>
    <xf numFmtId="164" fontId="15" fillId="0" borderId="10" xfId="2" applyNumberFormat="1" applyFont="1" applyBorder="1"/>
    <xf numFmtId="0" fontId="13" fillId="27" borderId="10" xfId="2" applyFont="1" applyFill="1" applyBorder="1" applyAlignment="1">
      <alignment horizontal="center"/>
    </xf>
    <xf numFmtId="164" fontId="15" fillId="27" borderId="10" xfId="2" applyNumberFormat="1" applyFont="1" applyFill="1" applyBorder="1"/>
    <xf numFmtId="0" fontId="13" fillId="27" borderId="13" xfId="2" applyFont="1" applyFill="1" applyBorder="1" applyAlignment="1">
      <alignment horizontal="center"/>
    </xf>
    <xf numFmtId="164" fontId="15" fillId="27" borderId="13" xfId="2" applyNumberFormat="1" applyFont="1" applyFill="1" applyBorder="1"/>
    <xf numFmtId="0" fontId="13" fillId="0" borderId="17" xfId="2" applyFont="1" applyBorder="1"/>
    <xf numFmtId="4" fontId="13" fillId="0" borderId="13" xfId="2" applyNumberFormat="1" applyFont="1" applyBorder="1"/>
    <xf numFmtId="0" fontId="46" fillId="0" borderId="0" xfId="2" applyFont="1"/>
    <xf numFmtId="0" fontId="32" fillId="9" borderId="82" xfId="1" applyFont="1" applyFill="1" applyBorder="1" applyAlignment="1" applyProtection="1">
      <alignment horizontal="center" vertical="center"/>
      <protection locked="0"/>
    </xf>
    <xf numFmtId="0" fontId="32" fillId="8" borderId="26" xfId="1" applyFont="1" applyFill="1" applyBorder="1" applyAlignment="1" applyProtection="1">
      <alignment horizontal="center" vertical="center"/>
      <protection locked="0"/>
    </xf>
    <xf numFmtId="0" fontId="32" fillId="13" borderId="26" xfId="1" applyFont="1" applyFill="1" applyBorder="1" applyAlignment="1" applyProtection="1">
      <alignment horizontal="center" vertical="center"/>
      <protection locked="0"/>
    </xf>
    <xf numFmtId="0" fontId="32" fillId="8" borderId="64" xfId="1" applyFont="1" applyFill="1" applyBorder="1" applyAlignment="1" applyProtection="1">
      <alignment horizontal="center" vertical="center"/>
      <protection locked="0"/>
    </xf>
    <xf numFmtId="3" fontId="31" fillId="14" borderId="10" xfId="1" applyNumberFormat="1" applyFont="1" applyFill="1" applyBorder="1" applyAlignment="1">
      <alignment horizontal="center" vertical="center"/>
    </xf>
    <xf numFmtId="166" fontId="15" fillId="9" borderId="114" xfId="2" applyNumberFormat="1" applyFont="1" applyFill="1" applyBorder="1" applyAlignment="1">
      <alignment horizontal="center" vertical="center"/>
    </xf>
    <xf numFmtId="0" fontId="18" fillId="0" borderId="2" xfId="1" applyFont="1" applyBorder="1" applyAlignment="1" applyProtection="1">
      <alignment horizontal="left" vertical="center" wrapText="1"/>
      <protection locked="0"/>
    </xf>
    <xf numFmtId="0" fontId="19" fillId="0" borderId="2" xfId="1" applyFont="1" applyBorder="1" applyAlignment="1" applyProtection="1">
      <alignment wrapText="1"/>
      <protection locked="0"/>
    </xf>
    <xf numFmtId="0" fontId="15" fillId="0" borderId="2" xfId="2" applyFont="1" applyBorder="1" applyAlignment="1" applyProtection="1">
      <alignment horizontal="center"/>
      <protection locked="0"/>
    </xf>
    <xf numFmtId="0" fontId="15" fillId="0" borderId="3" xfId="2" applyFont="1" applyBorder="1" applyProtection="1">
      <protection locked="0"/>
    </xf>
    <xf numFmtId="0" fontId="15" fillId="0" borderId="0" xfId="2" applyFont="1" applyProtection="1">
      <protection locked="0"/>
    </xf>
    <xf numFmtId="0" fontId="18" fillId="0" borderId="0" xfId="1" applyFont="1" applyAlignment="1" applyProtection="1">
      <alignment horizontal="left" vertical="center" wrapText="1"/>
      <protection locked="0"/>
    </xf>
    <xf numFmtId="0" fontId="19" fillId="0" borderId="0" xfId="1" applyFont="1" applyAlignment="1" applyProtection="1">
      <alignment wrapText="1"/>
      <protection locked="0"/>
    </xf>
    <xf numFmtId="0" fontId="15" fillId="0" borderId="0" xfId="2" applyFont="1" applyAlignment="1" applyProtection="1">
      <alignment horizontal="center"/>
      <protection locked="0"/>
    </xf>
    <xf numFmtId="0" fontId="15" fillId="0" borderId="5" xfId="2" applyFont="1" applyBorder="1" applyProtection="1">
      <protection locked="0"/>
    </xf>
    <xf numFmtId="0" fontId="18" fillId="0" borderId="7" xfId="1" applyFont="1" applyBorder="1" applyAlignment="1" applyProtection="1">
      <alignment horizontal="left" vertical="center" wrapText="1"/>
      <protection locked="0"/>
    </xf>
    <xf numFmtId="0" fontId="15" fillId="0" borderId="7" xfId="2" applyFont="1" applyBorder="1" applyAlignment="1" applyProtection="1">
      <alignment horizontal="center"/>
      <protection locked="0"/>
    </xf>
    <xf numFmtId="0" fontId="15" fillId="0" borderId="8" xfId="2" applyFont="1" applyBorder="1" applyProtection="1">
      <protection locked="0"/>
    </xf>
    <xf numFmtId="0" fontId="49" fillId="0" borderId="0" xfId="1" applyFont="1" applyAlignment="1" applyProtection="1">
      <alignment horizontal="left" vertical="center"/>
      <protection locked="0"/>
    </xf>
    <xf numFmtId="0" fontId="48" fillId="0" borderId="0" xfId="2" applyFont="1" applyAlignment="1" applyProtection="1">
      <alignment vertical="center"/>
      <protection locked="0"/>
    </xf>
    <xf numFmtId="0" fontId="48" fillId="0" borderId="0" xfId="2" applyFont="1" applyAlignment="1" applyProtection="1">
      <alignment horizontal="center" vertical="center"/>
      <protection locked="0"/>
    </xf>
    <xf numFmtId="0" fontId="50" fillId="0" borderId="0" xfId="2" applyFont="1" applyAlignment="1" applyProtection="1">
      <alignment vertical="center"/>
      <protection locked="0"/>
    </xf>
    <xf numFmtId="0" fontId="49" fillId="0" borderId="0" xfId="1" applyFont="1" applyAlignment="1" applyProtection="1">
      <alignment horizontal="left" vertical="center" wrapText="1"/>
      <protection locked="0"/>
    </xf>
    <xf numFmtId="165" fontId="48" fillId="0" borderId="0" xfId="2" applyNumberFormat="1" applyFont="1" applyAlignment="1" applyProtection="1">
      <alignment vertical="center"/>
      <protection locked="0"/>
    </xf>
    <xf numFmtId="0" fontId="13" fillId="0" borderId="28" xfId="2" applyFont="1" applyBorder="1" applyAlignment="1" applyProtection="1">
      <alignment horizontal="center" vertical="center" wrapText="1"/>
      <protection locked="0"/>
    </xf>
    <xf numFmtId="0" fontId="13" fillId="0" borderId="11" xfId="2" applyFont="1" applyBorder="1" applyAlignment="1" applyProtection="1">
      <alignment horizontal="center" vertical="center" wrapText="1"/>
      <protection locked="0"/>
    </xf>
    <xf numFmtId="0" fontId="13" fillId="0" borderId="32" xfId="2" applyFont="1" applyBorder="1" applyAlignment="1" applyProtection="1">
      <alignment horizontal="center" vertical="center" wrapText="1"/>
      <protection locked="0"/>
    </xf>
    <xf numFmtId="0" fontId="13" fillId="0" borderId="10" xfId="2" applyFont="1" applyBorder="1" applyAlignment="1" applyProtection="1">
      <alignment horizontal="center" vertical="center" wrapText="1"/>
      <protection locked="0"/>
    </xf>
    <xf numFmtId="0" fontId="15" fillId="0" borderId="37" xfId="2" applyFont="1" applyBorder="1" applyAlignment="1" applyProtection="1">
      <alignment vertical="center" wrapText="1"/>
      <protection locked="0"/>
    </xf>
    <xf numFmtId="166" fontId="13" fillId="0" borderId="10" xfId="2" applyNumberFormat="1" applyFont="1" applyBorder="1" applyAlignment="1" applyProtection="1">
      <alignment horizontal="center" vertical="center"/>
      <protection locked="0"/>
    </xf>
    <xf numFmtId="170" fontId="13" fillId="12" borderId="40" xfId="2" applyNumberFormat="1" applyFont="1" applyFill="1" applyBorder="1" applyAlignment="1">
      <alignment horizontal="center" vertical="center"/>
    </xf>
    <xf numFmtId="0" fontId="13" fillId="8" borderId="70" xfId="2" applyFont="1" applyFill="1" applyBorder="1" applyAlignment="1" applyProtection="1">
      <alignment horizontal="center" vertical="center"/>
      <protection locked="0"/>
    </xf>
    <xf numFmtId="0" fontId="13" fillId="0" borderId="71" xfId="2" applyFont="1" applyBorder="1" applyAlignment="1" applyProtection="1">
      <alignment horizontal="center" vertical="center"/>
      <protection locked="0"/>
    </xf>
    <xf numFmtId="0" fontId="13" fillId="8" borderId="71" xfId="2" applyFont="1" applyFill="1" applyBorder="1" applyAlignment="1" applyProtection="1">
      <alignment horizontal="center" vertical="center"/>
      <protection locked="0"/>
    </xf>
    <xf numFmtId="0" fontId="13" fillId="8" borderId="60" xfId="2" applyFont="1" applyFill="1" applyBorder="1" applyAlignment="1" applyProtection="1">
      <alignment horizontal="center" vertical="center"/>
      <protection locked="0"/>
    </xf>
    <xf numFmtId="0" fontId="13" fillId="9" borderId="35" xfId="2" applyFont="1" applyFill="1" applyBorder="1" applyAlignment="1">
      <alignment horizontal="center" vertical="center"/>
    </xf>
    <xf numFmtId="164" fontId="13" fillId="9" borderId="13" xfId="2" applyNumberFormat="1" applyFont="1" applyFill="1" applyBorder="1" applyAlignment="1" applyProtection="1">
      <alignment vertical="center"/>
      <protection locked="0"/>
    </xf>
    <xf numFmtId="0" fontId="13" fillId="0" borderId="10" xfId="2" applyFont="1" applyBorder="1" applyAlignment="1" applyProtection="1">
      <alignment horizontal="center" vertical="center"/>
      <protection locked="0"/>
    </xf>
    <xf numFmtId="0" fontId="13" fillId="0" borderId="72" xfId="2" applyFont="1" applyBorder="1" applyAlignment="1" applyProtection="1">
      <alignment horizontal="center" vertical="center"/>
      <protection locked="0"/>
    </xf>
    <xf numFmtId="0" fontId="13" fillId="0" borderId="62" xfId="2" applyFont="1" applyBorder="1" applyAlignment="1" applyProtection="1">
      <alignment horizontal="center" vertical="center"/>
      <protection locked="0"/>
    </xf>
    <xf numFmtId="0" fontId="13" fillId="5" borderId="30" xfId="2" applyFont="1" applyFill="1" applyBorder="1" applyAlignment="1" applyProtection="1">
      <alignment horizontal="center" vertical="center" textRotation="90" wrapText="1"/>
      <protection locked="0"/>
    </xf>
    <xf numFmtId="0" fontId="15" fillId="5" borderId="30" xfId="2" applyFont="1" applyFill="1" applyBorder="1" applyAlignment="1" applyProtection="1">
      <alignment horizontal="center" vertical="center" textRotation="90"/>
      <protection locked="0"/>
    </xf>
    <xf numFmtId="0" fontId="15" fillId="5" borderId="31" xfId="2" applyFont="1" applyFill="1" applyBorder="1" applyAlignment="1" applyProtection="1">
      <alignment horizontal="center" vertical="center" wrapText="1"/>
      <protection locked="0"/>
    </xf>
    <xf numFmtId="0" fontId="15" fillId="5" borderId="0" xfId="2" applyFont="1" applyFill="1" applyAlignment="1" applyProtection="1">
      <alignment horizontal="center" vertical="center" wrapText="1"/>
      <protection locked="0"/>
    </xf>
    <xf numFmtId="0" fontId="15" fillId="5" borderId="74" xfId="2" applyFont="1" applyFill="1" applyBorder="1" applyAlignment="1" applyProtection="1">
      <alignment horizontal="center" vertical="center" wrapText="1"/>
      <protection locked="0"/>
    </xf>
    <xf numFmtId="0" fontId="13" fillId="5" borderId="11" xfId="2" applyFont="1" applyFill="1" applyBorder="1" applyAlignment="1" applyProtection="1">
      <alignment horizontal="center" vertical="center" wrapText="1"/>
      <protection locked="0"/>
    </xf>
    <xf numFmtId="0" fontId="13" fillId="5" borderId="75" xfId="2" applyFont="1" applyFill="1" applyBorder="1" applyAlignment="1" applyProtection="1">
      <alignment horizontal="center" vertical="center" wrapText="1"/>
      <protection locked="0"/>
    </xf>
    <xf numFmtId="0" fontId="13" fillId="5" borderId="28" xfId="2" applyFont="1" applyFill="1" applyBorder="1" applyAlignment="1" applyProtection="1">
      <alignment horizontal="center" vertical="center" wrapText="1"/>
      <protection locked="0"/>
    </xf>
    <xf numFmtId="43" fontId="15" fillId="0" borderId="10" xfId="8" applyFont="1" applyFill="1" applyBorder="1" applyAlignment="1" applyProtection="1">
      <alignment horizontal="center" vertical="center" wrapText="1"/>
      <protection locked="0"/>
    </xf>
    <xf numFmtId="0" fontId="15" fillId="0" borderId="10" xfId="2" applyFont="1" applyBorder="1" applyAlignment="1" applyProtection="1">
      <alignment horizontal="center" vertical="center" wrapText="1"/>
      <protection locked="0"/>
    </xf>
    <xf numFmtId="0" fontId="13" fillId="5" borderId="31" xfId="2" applyFont="1" applyFill="1" applyBorder="1" applyAlignment="1" applyProtection="1">
      <alignment horizontal="center" vertical="center" textRotation="90" wrapText="1"/>
      <protection locked="0"/>
    </xf>
    <xf numFmtId="0" fontId="15" fillId="5" borderId="29" xfId="2" applyFont="1" applyFill="1" applyBorder="1" applyAlignment="1" applyProtection="1">
      <alignment horizontal="center" vertical="center" textRotation="90"/>
      <protection locked="0"/>
    </xf>
    <xf numFmtId="0" fontId="13" fillId="5" borderId="0" xfId="2" applyFont="1" applyFill="1" applyAlignment="1" applyProtection="1">
      <alignment horizontal="center" vertical="center" wrapText="1"/>
      <protection locked="0"/>
    </xf>
    <xf numFmtId="0" fontId="13" fillId="5" borderId="78" xfId="2" applyFont="1" applyFill="1" applyBorder="1" applyAlignment="1" applyProtection="1">
      <alignment horizontal="center" vertical="center" wrapText="1"/>
      <protection locked="0"/>
    </xf>
    <xf numFmtId="0" fontId="51" fillId="0" borderId="0" xfId="2" applyFont="1" applyAlignment="1" applyProtection="1">
      <alignment vertical="center"/>
      <protection locked="0"/>
    </xf>
    <xf numFmtId="0" fontId="13" fillId="0" borderId="61" xfId="2" applyFont="1" applyBorder="1" applyAlignment="1" applyProtection="1">
      <alignment horizontal="center" vertical="center" wrapText="1"/>
      <protection locked="0"/>
    </xf>
    <xf numFmtId="0" fontId="37" fillId="0" borderId="10" xfId="2" applyFont="1" applyBorder="1" applyAlignment="1" applyProtection="1">
      <alignment horizontal="center" vertical="center" wrapText="1"/>
      <protection locked="0"/>
    </xf>
    <xf numFmtId="0" fontId="37" fillId="9" borderId="10" xfId="2" applyFont="1" applyFill="1" applyBorder="1" applyAlignment="1" applyProtection="1">
      <alignment horizontal="center" vertical="center" wrapText="1"/>
      <protection locked="0"/>
    </xf>
    <xf numFmtId="0" fontId="13" fillId="0" borderId="62" xfId="2" applyFont="1" applyBorder="1" applyAlignment="1" applyProtection="1">
      <alignment horizontal="center" vertical="center" wrapText="1"/>
      <protection locked="0"/>
    </xf>
    <xf numFmtId="0" fontId="13" fillId="9" borderId="37" xfId="2" applyFont="1" applyFill="1" applyBorder="1" applyAlignment="1" applyProtection="1">
      <alignment horizontal="center" vertical="center"/>
      <protection locked="0"/>
    </xf>
    <xf numFmtId="0" fontId="13" fillId="9" borderId="10" xfId="2" applyFont="1" applyFill="1" applyBorder="1" applyAlignment="1" applyProtection="1">
      <alignment horizontal="center" vertical="center"/>
      <protection locked="0"/>
    </xf>
    <xf numFmtId="0" fontId="13" fillId="9" borderId="13" xfId="2" applyFont="1" applyFill="1" applyBorder="1" applyAlignment="1" applyProtection="1">
      <alignment horizontal="center" vertical="center"/>
      <protection locked="0"/>
    </xf>
    <xf numFmtId="0" fontId="13" fillId="19" borderId="10" xfId="2" applyFont="1" applyFill="1" applyBorder="1" applyAlignment="1" applyProtection="1">
      <alignment horizontal="center" vertical="center"/>
      <protection locked="0"/>
    </xf>
    <xf numFmtId="164" fontId="13" fillId="19" borderId="62" xfId="2" applyNumberFormat="1" applyFont="1" applyFill="1" applyBorder="1" applyAlignment="1" applyProtection="1">
      <alignment vertical="center"/>
      <protection locked="0"/>
    </xf>
    <xf numFmtId="0" fontId="13" fillId="19" borderId="13" xfId="2" applyFont="1" applyFill="1" applyBorder="1" applyAlignment="1" applyProtection="1">
      <alignment horizontal="center" vertical="center"/>
      <protection locked="0"/>
    </xf>
    <xf numFmtId="0" fontId="48" fillId="0" borderId="10" xfId="2" applyFont="1" applyBorder="1" applyAlignment="1" applyProtection="1">
      <alignment vertical="center"/>
      <protection locked="0"/>
    </xf>
    <xf numFmtId="166" fontId="13" fillId="0" borderId="11" xfId="2" applyNumberFormat="1" applyFont="1" applyBorder="1" applyAlignment="1" applyProtection="1">
      <alignment horizontal="center" vertical="center"/>
      <protection locked="0"/>
    </xf>
    <xf numFmtId="166" fontId="13" fillId="19" borderId="61" xfId="2" applyNumberFormat="1" applyFont="1" applyFill="1" applyBorder="1" applyAlignment="1" applyProtection="1">
      <alignment horizontal="center" vertical="center"/>
      <protection locked="0"/>
    </xf>
    <xf numFmtId="0" fontId="13" fillId="8" borderId="0" xfId="2" applyFont="1" applyFill="1" applyAlignment="1" applyProtection="1">
      <alignment horizontal="center" vertical="center"/>
      <protection locked="0"/>
    </xf>
    <xf numFmtId="0" fontId="13" fillId="8" borderId="11" xfId="2" applyFont="1" applyFill="1" applyBorder="1" applyAlignment="1" applyProtection="1">
      <alignment horizontal="center" vertical="center"/>
      <protection locked="0"/>
    </xf>
    <xf numFmtId="0" fontId="48" fillId="8" borderId="10" xfId="2" applyFont="1" applyFill="1" applyBorder="1" applyAlignment="1" applyProtection="1">
      <alignment vertical="center"/>
      <protection locked="0"/>
    </xf>
    <xf numFmtId="0" fontId="13" fillId="9" borderId="11" xfId="2" applyFont="1" applyFill="1" applyBorder="1" applyAlignment="1" applyProtection="1">
      <alignment horizontal="center" vertical="center"/>
      <protection locked="0"/>
    </xf>
    <xf numFmtId="164" fontId="13" fillId="9" borderId="75" xfId="2" applyNumberFormat="1" applyFont="1" applyFill="1" applyBorder="1" applyAlignment="1" applyProtection="1">
      <alignment vertical="center"/>
      <protection locked="0"/>
    </xf>
    <xf numFmtId="0" fontId="13" fillId="9" borderId="10" xfId="2" applyFont="1" applyFill="1" applyBorder="1" applyAlignment="1">
      <alignment horizontal="center" vertical="center"/>
    </xf>
    <xf numFmtId="0" fontId="15" fillId="22" borderId="10" xfId="2" applyFont="1" applyFill="1" applyBorder="1" applyAlignment="1" applyProtection="1">
      <alignment horizontal="center"/>
      <protection locked="0"/>
    </xf>
    <xf numFmtId="0" fontId="15" fillId="22" borderId="10" xfId="2" applyFont="1" applyFill="1" applyBorder="1" applyAlignment="1" applyProtection="1">
      <alignment horizontal="center" vertical="center"/>
      <protection locked="0"/>
    </xf>
    <xf numFmtId="0" fontId="15" fillId="22" borderId="40" xfId="2" applyFont="1" applyFill="1" applyBorder="1" applyAlignment="1" applyProtection="1">
      <alignment horizontal="center"/>
      <protection locked="0"/>
    </xf>
    <xf numFmtId="0" fontId="15" fillId="22" borderId="61" xfId="2" applyFont="1" applyFill="1" applyBorder="1" applyAlignment="1" applyProtection="1">
      <alignment horizontal="center"/>
      <protection locked="0"/>
    </xf>
    <xf numFmtId="0" fontId="15" fillId="22" borderId="37" xfId="2" applyFont="1" applyFill="1" applyBorder="1" applyAlignment="1" applyProtection="1">
      <alignment horizontal="center"/>
      <protection locked="0"/>
    </xf>
    <xf numFmtId="0" fontId="15" fillId="22" borderId="62" xfId="2" applyFont="1" applyFill="1" applyBorder="1" applyAlignment="1" applyProtection="1">
      <alignment horizontal="center"/>
      <protection locked="0"/>
    </xf>
    <xf numFmtId="166" fontId="15" fillId="22" borderId="37" xfId="3" applyFont="1" applyFill="1" applyBorder="1" applyAlignment="1" applyProtection="1">
      <alignment vertical="center"/>
      <protection locked="0"/>
    </xf>
    <xf numFmtId="166" fontId="15" fillId="22" borderId="10" xfId="3" applyFont="1" applyFill="1" applyBorder="1" applyAlignment="1" applyProtection="1">
      <alignment vertical="center"/>
      <protection locked="0"/>
    </xf>
    <xf numFmtId="166" fontId="15" fillId="22" borderId="10" xfId="3" applyFont="1" applyFill="1" applyBorder="1" applyAlignment="1" applyProtection="1">
      <alignment vertical="center"/>
    </xf>
    <xf numFmtId="166" fontId="13" fillId="0" borderId="29" xfId="2" applyNumberFormat="1" applyFont="1" applyBorder="1" applyAlignment="1" applyProtection="1">
      <alignment horizontal="center" vertical="center"/>
      <protection locked="0"/>
    </xf>
    <xf numFmtId="0" fontId="13" fillId="9" borderId="35" xfId="2" applyFont="1" applyFill="1" applyBorder="1" applyAlignment="1" applyProtection="1">
      <alignment horizontal="center" vertical="center"/>
      <protection locked="0"/>
    </xf>
    <xf numFmtId="0" fontId="13" fillId="19" borderId="73" xfId="2" applyFont="1" applyFill="1" applyBorder="1" applyAlignment="1" applyProtection="1">
      <alignment horizontal="center" vertical="center"/>
      <protection locked="0"/>
    </xf>
    <xf numFmtId="0" fontId="13" fillId="19" borderId="10" xfId="2" applyFont="1" applyFill="1" applyBorder="1" applyAlignment="1">
      <alignment horizontal="center" vertical="center"/>
    </xf>
    <xf numFmtId="166" fontId="13" fillId="19" borderId="61" xfId="2" applyNumberFormat="1" applyFont="1" applyFill="1" applyBorder="1" applyAlignment="1" applyProtection="1">
      <alignment vertical="center"/>
      <protection locked="0"/>
    </xf>
    <xf numFmtId="0" fontId="13" fillId="8" borderId="28" xfId="2" applyFont="1" applyFill="1" applyBorder="1" applyAlignment="1" applyProtection="1">
      <alignment horizontal="center" vertical="center"/>
      <protection locked="0"/>
    </xf>
    <xf numFmtId="0" fontId="13" fillId="9" borderId="78" xfId="2" applyFont="1" applyFill="1" applyBorder="1" applyAlignment="1" applyProtection="1">
      <alignment horizontal="center" vertical="center"/>
      <protection locked="0"/>
    </xf>
    <xf numFmtId="3" fontId="13" fillId="9" borderId="10" xfId="2" applyNumberFormat="1" applyFont="1" applyFill="1" applyBorder="1" applyAlignment="1">
      <alignment horizontal="center" vertical="center"/>
    </xf>
    <xf numFmtId="0" fontId="13" fillId="0" borderId="13" xfId="2" applyFont="1" applyBorder="1" applyAlignment="1" applyProtection="1">
      <alignment horizontal="center" vertical="center" wrapText="1"/>
      <protection locked="0"/>
    </xf>
    <xf numFmtId="0" fontId="13" fillId="8" borderId="27" xfId="2" applyFont="1" applyFill="1" applyBorder="1" applyAlignment="1" applyProtection="1">
      <alignment horizontal="center" vertical="center"/>
      <protection locked="0"/>
    </xf>
    <xf numFmtId="0" fontId="13" fillId="9" borderId="75" xfId="2" applyFont="1" applyFill="1" applyBorder="1" applyAlignment="1" applyProtection="1">
      <alignment horizontal="center" vertical="center"/>
      <protection locked="0"/>
    </xf>
    <xf numFmtId="166" fontId="23" fillId="22" borderId="10" xfId="3" applyFont="1" applyFill="1" applyBorder="1" applyAlignment="1" applyProtection="1">
      <alignment vertical="center"/>
    </xf>
    <xf numFmtId="0" fontId="24" fillId="9" borderId="0" xfId="2" applyFont="1" applyFill="1" applyAlignment="1" applyProtection="1">
      <alignment horizontal="center" vertical="center"/>
      <protection locked="0"/>
    </xf>
    <xf numFmtId="0" fontId="13" fillId="9" borderId="12" xfId="2" applyFont="1" applyFill="1" applyBorder="1" applyAlignment="1" applyProtection="1">
      <alignment horizontal="center" vertical="center"/>
      <protection locked="0"/>
    </xf>
    <xf numFmtId="0" fontId="13" fillId="19" borderId="12" xfId="2" applyFont="1" applyFill="1" applyBorder="1" applyAlignment="1" applyProtection="1">
      <alignment horizontal="center" vertical="center"/>
      <protection locked="0"/>
    </xf>
    <xf numFmtId="164" fontId="24" fillId="19" borderId="80" xfId="2" applyNumberFormat="1" applyFont="1" applyFill="1" applyBorder="1" applyAlignment="1" applyProtection="1">
      <alignment vertical="center"/>
      <protection locked="0"/>
    </xf>
    <xf numFmtId="0" fontId="52" fillId="19" borderId="10" xfId="2" applyFont="1" applyFill="1" applyBorder="1" applyAlignment="1">
      <alignment horizontal="center" vertical="center"/>
    </xf>
    <xf numFmtId="0" fontId="15" fillId="22" borderId="65" xfId="2" applyFont="1" applyFill="1" applyBorder="1" applyAlignment="1" applyProtection="1">
      <alignment horizontal="center"/>
      <protection locked="0"/>
    </xf>
    <xf numFmtId="0" fontId="15" fillId="22" borderId="66" xfId="2" applyFont="1" applyFill="1" applyBorder="1" applyAlignment="1" applyProtection="1">
      <alignment horizontal="center"/>
      <protection locked="0"/>
    </xf>
    <xf numFmtId="0" fontId="15" fillId="22" borderId="67" xfId="2" applyFont="1" applyFill="1" applyBorder="1" applyAlignment="1" applyProtection="1">
      <alignment horizontal="center"/>
      <protection locked="0"/>
    </xf>
    <xf numFmtId="0" fontId="15" fillId="22" borderId="68" xfId="2" applyFont="1" applyFill="1" applyBorder="1" applyAlignment="1" applyProtection="1">
      <alignment horizontal="center"/>
      <protection locked="0"/>
    </xf>
    <xf numFmtId="0" fontId="13" fillId="23" borderId="35" xfId="2" applyFont="1" applyFill="1" applyBorder="1" applyAlignment="1">
      <alignment horizontal="center" vertical="center"/>
    </xf>
    <xf numFmtId="166" fontId="23" fillId="22" borderId="0" xfId="3" applyFont="1" applyFill="1" applyBorder="1" applyAlignment="1" applyProtection="1">
      <alignment vertical="center"/>
    </xf>
    <xf numFmtId="0" fontId="15" fillId="0" borderId="0" xfId="2" applyFont="1" applyAlignment="1" applyProtection="1">
      <alignment horizontal="center" vertical="center"/>
      <protection locked="0"/>
    </xf>
    <xf numFmtId="0" fontId="13" fillId="10" borderId="13" xfId="2" applyFont="1" applyFill="1" applyBorder="1" applyAlignment="1" applyProtection="1">
      <alignment horizontal="center" vertical="center"/>
      <protection locked="0"/>
    </xf>
    <xf numFmtId="0" fontId="18" fillId="12" borderId="13" xfId="2" applyFont="1" applyFill="1" applyBorder="1" applyAlignment="1">
      <alignment horizontal="center" vertical="center"/>
    </xf>
    <xf numFmtId="0" fontId="18" fillId="0" borderId="13" xfId="2" applyFont="1" applyBorder="1" applyAlignment="1">
      <alignment horizontal="center" vertical="center"/>
    </xf>
    <xf numFmtId="0" fontId="18" fillId="0" borderId="10" xfId="2" applyFont="1" applyBorder="1" applyAlignment="1">
      <alignment horizontal="center" vertical="center"/>
    </xf>
    <xf numFmtId="164" fontId="18" fillId="0" borderId="10" xfId="2" applyNumberFormat="1" applyFont="1" applyBorder="1" applyAlignment="1" applyProtection="1">
      <alignment horizontal="center" vertical="center"/>
      <protection locked="0"/>
    </xf>
    <xf numFmtId="0" fontId="13" fillId="0" borderId="0" xfId="2" applyFont="1" applyAlignment="1" applyProtection="1">
      <alignment vertical="center"/>
      <protection locked="0"/>
    </xf>
    <xf numFmtId="0" fontId="13" fillId="0" borderId="0" xfId="2" applyFont="1" applyAlignment="1" applyProtection="1">
      <alignment horizontal="center" vertical="center"/>
      <protection locked="0"/>
    </xf>
    <xf numFmtId="0" fontId="19" fillId="0" borderId="0" xfId="2" applyFont="1" applyAlignment="1" applyProtection="1">
      <alignment vertical="center" wrapText="1"/>
      <protection locked="0"/>
    </xf>
    <xf numFmtId="0" fontId="13" fillId="0" borderId="109" xfId="2" applyFont="1" applyBorder="1" applyAlignment="1">
      <alignment horizontal="center" vertical="center" wrapText="1"/>
    </xf>
    <xf numFmtId="0" fontId="13" fillId="0" borderId="54" xfId="2" applyFont="1" applyBorder="1" applyAlignment="1">
      <alignment horizontal="center" vertical="center" wrapText="1"/>
    </xf>
    <xf numFmtId="0" fontId="18" fillId="0" borderId="0" xfId="1" applyFont="1" applyAlignment="1">
      <alignment horizontal="center" wrapText="1"/>
    </xf>
    <xf numFmtId="4" fontId="15" fillId="0" borderId="0" xfId="2" applyNumberFormat="1" applyFont="1" applyAlignment="1">
      <alignment horizontal="center" wrapText="1"/>
    </xf>
    <xf numFmtId="4" fontId="13" fillId="0" borderId="0" xfId="2" applyNumberFormat="1" applyFont="1" applyAlignment="1">
      <alignment horizontal="center" wrapText="1"/>
    </xf>
    <xf numFmtId="1" fontId="13" fillId="0" borderId="13" xfId="2" applyNumberFormat="1" applyFont="1" applyBorder="1" applyAlignment="1">
      <alignment horizontal="center" vertical="center" wrapText="1"/>
    </xf>
    <xf numFmtId="1" fontId="13" fillId="13" borderId="13" xfId="2" applyNumberFormat="1" applyFont="1" applyFill="1" applyBorder="1" applyAlignment="1">
      <alignment horizontal="center" vertical="center" wrapText="1"/>
    </xf>
    <xf numFmtId="0" fontId="13" fillId="12" borderId="13" xfId="2" applyFont="1" applyFill="1" applyBorder="1" applyAlignment="1">
      <alignment horizontal="center" vertical="center" wrapText="1"/>
    </xf>
    <xf numFmtId="0" fontId="13" fillId="7" borderId="17" xfId="2" applyFont="1" applyFill="1" applyBorder="1" applyAlignment="1">
      <alignment horizontal="center" vertical="center" wrapText="1"/>
    </xf>
    <xf numFmtId="1" fontId="15" fillId="0" borderId="10" xfId="2" applyNumberFormat="1" applyFont="1" applyBorder="1" applyAlignment="1">
      <alignment horizontal="center" vertical="center" wrapText="1"/>
    </xf>
    <xf numFmtId="4" fontId="13" fillId="0" borderId="10" xfId="2" applyNumberFormat="1" applyFont="1" applyBorder="1" applyAlignment="1">
      <alignment vertical="center" wrapText="1"/>
    </xf>
    <xf numFmtId="1" fontId="15" fillId="5" borderId="10" xfId="2" applyNumberFormat="1" applyFont="1" applyFill="1" applyBorder="1" applyAlignment="1">
      <alignment horizontal="center" vertical="center" wrapText="1"/>
    </xf>
    <xf numFmtId="1" fontId="15" fillId="5" borderId="13" xfId="2" applyNumberFormat="1" applyFont="1" applyFill="1" applyBorder="1" applyAlignment="1">
      <alignment horizontal="center" vertical="center" wrapText="1"/>
    </xf>
    <xf numFmtId="1" fontId="13" fillId="24" borderId="10" xfId="2" applyNumberFormat="1" applyFont="1" applyFill="1" applyBorder="1" applyAlignment="1">
      <alignment horizontal="center" vertical="center" wrapText="1"/>
    </xf>
    <xf numFmtId="1" fontId="15" fillId="19" borderId="10" xfId="2" applyNumberFormat="1" applyFont="1" applyFill="1" applyBorder="1" applyAlignment="1">
      <alignment horizontal="center" vertical="center" wrapText="1"/>
    </xf>
    <xf numFmtId="1" fontId="15" fillId="25" borderId="10" xfId="2" applyNumberFormat="1" applyFont="1" applyFill="1" applyBorder="1" applyAlignment="1">
      <alignment horizontal="center" vertical="center" wrapText="1"/>
    </xf>
    <xf numFmtId="4" fontId="15" fillId="0" borderId="10" xfId="3" applyNumberFormat="1" applyFont="1" applyFill="1" applyBorder="1" applyAlignment="1" applyProtection="1"/>
    <xf numFmtId="4" fontId="19" fillId="0" borderId="10" xfId="3" applyNumberFormat="1" applyFont="1" applyBorder="1" applyAlignment="1">
      <alignment horizontal="center" vertical="center"/>
    </xf>
    <xf numFmtId="4" fontId="19" fillId="0" borderId="10" xfId="1" applyNumberFormat="1" applyFont="1" applyBorder="1" applyAlignment="1">
      <alignment horizontal="center"/>
    </xf>
    <xf numFmtId="1" fontId="13" fillId="0" borderId="13" xfId="2" applyNumberFormat="1" applyFont="1" applyBorder="1" applyAlignment="1">
      <alignment horizontal="center" vertical="center"/>
    </xf>
    <xf numFmtId="1" fontId="13" fillId="0" borderId="17" xfId="2" applyNumberFormat="1" applyFont="1" applyBorder="1" applyAlignment="1">
      <alignment horizontal="center" vertical="center"/>
    </xf>
    <xf numFmtId="4" fontId="13" fillId="0" borderId="13" xfId="2" applyNumberFormat="1" applyFont="1" applyBorder="1" applyAlignment="1">
      <alignment horizontal="center" vertical="center"/>
    </xf>
    <xf numFmtId="1" fontId="13" fillId="11" borderId="0" xfId="2" applyNumberFormat="1" applyFont="1" applyFill="1" applyAlignment="1">
      <alignment horizontal="center"/>
    </xf>
    <xf numFmtId="1" fontId="13" fillId="11" borderId="17" xfId="2" applyNumberFormat="1" applyFont="1" applyFill="1" applyBorder="1" applyAlignment="1">
      <alignment horizontal="center"/>
    </xf>
    <xf numFmtId="4" fontId="13" fillId="11" borderId="13" xfId="2" applyNumberFormat="1" applyFont="1" applyFill="1" applyBorder="1" applyAlignment="1">
      <alignment horizontal="center"/>
    </xf>
    <xf numFmtId="0" fontId="19" fillId="0" borderId="0" xfId="1" applyFont="1" applyAlignment="1">
      <alignment horizontal="center"/>
    </xf>
    <xf numFmtId="0" fontId="20" fillId="0" borderId="11" xfId="2" applyFont="1" applyBorder="1" applyAlignment="1">
      <alignment horizontal="center" vertical="center" wrapText="1"/>
    </xf>
    <xf numFmtId="1" fontId="18" fillId="0" borderId="10" xfId="1" applyNumberFormat="1" applyFont="1" applyBorder="1" applyAlignment="1">
      <alignment horizontal="center" vertical="center" wrapText="1"/>
    </xf>
    <xf numFmtId="4" fontId="18" fillId="0" borderId="10" xfId="1" applyNumberFormat="1" applyFont="1" applyBorder="1" applyAlignment="1">
      <alignment horizontal="center" vertical="center" wrapText="1"/>
    </xf>
    <xf numFmtId="1" fontId="18" fillId="0" borderId="13" xfId="1" applyNumberFormat="1" applyFont="1" applyBorder="1" applyAlignment="1">
      <alignment horizontal="center" vertical="center" wrapText="1"/>
    </xf>
    <xf numFmtId="4" fontId="18" fillId="0" borderId="13" xfId="1" applyNumberFormat="1" applyFont="1" applyBorder="1" applyAlignment="1">
      <alignment horizontal="center" vertical="center" wrapText="1"/>
    </xf>
    <xf numFmtId="0" fontId="15" fillId="0" borderId="27" xfId="2" applyFont="1" applyBorder="1"/>
    <xf numFmtId="0" fontId="15" fillId="0" borderId="26" xfId="2" applyFont="1" applyBorder="1"/>
    <xf numFmtId="0" fontId="15" fillId="0" borderId="18" xfId="2" applyFont="1" applyBorder="1"/>
    <xf numFmtId="0" fontId="15" fillId="0" borderId="0" xfId="2" applyFont="1" applyAlignment="1">
      <alignment wrapText="1"/>
    </xf>
    <xf numFmtId="0" fontId="19" fillId="0" borderId="0" xfId="1" applyFont="1"/>
    <xf numFmtId="0" fontId="13" fillId="12" borderId="10" xfId="2" applyFont="1" applyFill="1" applyBorder="1" applyAlignment="1">
      <alignment horizontal="center" vertical="center" wrapText="1"/>
    </xf>
    <xf numFmtId="0" fontId="13" fillId="7" borderId="40" xfId="2" applyFont="1" applyFill="1" applyBorder="1" applyAlignment="1">
      <alignment horizontal="center" vertical="center" wrapText="1"/>
    </xf>
    <xf numFmtId="0" fontId="13" fillId="0" borderId="0" xfId="2" applyFont="1" applyAlignment="1">
      <alignment vertical="center" wrapText="1"/>
    </xf>
    <xf numFmtId="0" fontId="55" fillId="0" borderId="0" xfId="1" applyFont="1"/>
    <xf numFmtId="1" fontId="13" fillId="0" borderId="10" xfId="2" applyNumberFormat="1" applyFont="1" applyBorder="1" applyAlignment="1">
      <alignment horizontal="center" vertical="center"/>
    </xf>
    <xf numFmtId="0" fontId="13" fillId="5" borderId="39" xfId="2" applyFont="1" applyFill="1" applyBorder="1" applyAlignment="1">
      <alignment horizontal="center" vertical="center" textRotation="90" wrapText="1"/>
    </xf>
    <xf numFmtId="0" fontId="15" fillId="5" borderId="30" xfId="2" applyFont="1" applyFill="1" applyBorder="1" applyAlignment="1">
      <alignment horizontal="center" vertical="center" textRotation="90"/>
    </xf>
    <xf numFmtId="1" fontId="15" fillId="5" borderId="30" xfId="2" applyNumberFormat="1" applyFont="1" applyFill="1" applyBorder="1" applyAlignment="1">
      <alignment horizontal="center" vertical="center" wrapText="1"/>
    </xf>
    <xf numFmtId="0" fontId="13" fillId="5" borderId="30" xfId="2" applyFont="1" applyFill="1" applyBorder="1" applyAlignment="1">
      <alignment horizontal="center" vertical="center" wrapText="1"/>
    </xf>
    <xf numFmtId="0" fontId="13" fillId="27" borderId="14" xfId="2" applyFont="1" applyFill="1" applyBorder="1" applyAlignment="1">
      <alignment horizontal="center" vertical="center" textRotation="90" wrapText="1"/>
    </xf>
    <xf numFmtId="0" fontId="15" fillId="27" borderId="29" xfId="2" applyFont="1" applyFill="1" applyBorder="1" applyAlignment="1">
      <alignment horizontal="center" vertical="center" textRotation="90"/>
    </xf>
    <xf numFmtId="0" fontId="15" fillId="27" borderId="30" xfId="2" applyFont="1" applyFill="1" applyBorder="1" applyAlignment="1">
      <alignment horizontal="center" vertical="center" textRotation="90"/>
    </xf>
    <xf numFmtId="1" fontId="15" fillId="27" borderId="30" xfId="2" applyNumberFormat="1" applyFont="1" applyFill="1" applyBorder="1" applyAlignment="1">
      <alignment horizontal="center" vertical="center" wrapText="1"/>
    </xf>
    <xf numFmtId="0" fontId="13" fillId="27" borderId="31" xfId="2" applyFont="1" applyFill="1" applyBorder="1" applyAlignment="1">
      <alignment horizontal="center" vertical="center" wrapText="1"/>
    </xf>
    <xf numFmtId="1" fontId="13" fillId="0" borderId="10" xfId="2" applyNumberFormat="1" applyFont="1" applyBorder="1" applyAlignment="1">
      <alignment horizontal="center" vertical="center" wrapText="1"/>
    </xf>
    <xf numFmtId="164" fontId="13" fillId="0" borderId="13" xfId="2" applyNumberFormat="1" applyFont="1" applyBorder="1" applyAlignment="1">
      <alignment horizontal="center" vertical="center"/>
    </xf>
    <xf numFmtId="0" fontId="55" fillId="0" borderId="0" xfId="1" applyFont="1" applyAlignment="1">
      <alignment horizontal="center" vertical="center"/>
    </xf>
    <xf numFmtId="0" fontId="48" fillId="0" borderId="0" xfId="2" applyFont="1"/>
    <xf numFmtId="0" fontId="50" fillId="0" borderId="0" xfId="2" applyFont="1"/>
    <xf numFmtId="0" fontId="3" fillId="0" borderId="1" xfId="1" applyFont="1" applyBorder="1"/>
    <xf numFmtId="0" fontId="3" fillId="0" borderId="2" xfId="1" applyFont="1" applyBorder="1"/>
    <xf numFmtId="0" fontId="3" fillId="0" borderId="3"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0" fontId="3" fillId="0" borderId="7" xfId="1" applyFont="1" applyBorder="1" applyAlignment="1">
      <alignment vertical="center"/>
    </xf>
    <xf numFmtId="0" fontId="3" fillId="0" borderId="8" xfId="1" applyFont="1" applyBorder="1" applyAlignment="1">
      <alignment vertical="center"/>
    </xf>
    <xf numFmtId="0" fontId="3" fillId="0" borderId="22" xfId="1" applyFont="1" applyBorder="1" applyAlignment="1">
      <alignment horizontal="center" vertical="center"/>
    </xf>
    <xf numFmtId="4" fontId="3" fillId="0" borderId="0" xfId="1" applyNumberFormat="1" applyFont="1"/>
    <xf numFmtId="168" fontId="3" fillId="0" borderId="0" xfId="1" applyNumberFormat="1" applyFont="1"/>
    <xf numFmtId="0" fontId="3" fillId="0" borderId="0" xfId="1" applyFont="1" applyAlignment="1">
      <alignment vertical="center"/>
    </xf>
    <xf numFmtId="0" fontId="3" fillId="0" borderId="20" xfId="1" applyFont="1" applyBorder="1" applyAlignment="1">
      <alignment horizontal="center" vertical="center"/>
    </xf>
    <xf numFmtId="0" fontId="3" fillId="9" borderId="0" xfId="1" applyFont="1" applyFill="1" applyAlignment="1">
      <alignment horizontal="center" wrapText="1"/>
    </xf>
    <xf numFmtId="0" fontId="3" fillId="0" borderId="0" xfId="1" applyFont="1" applyAlignment="1">
      <alignment horizontal="center" wrapText="1"/>
    </xf>
    <xf numFmtId="0" fontId="58" fillId="0" borderId="10" xfId="11" applyBorder="1" applyAlignment="1">
      <alignment vertical="center" wrapText="1"/>
    </xf>
    <xf numFmtId="0" fontId="23" fillId="0" borderId="0" xfId="2" applyFont="1" applyAlignment="1">
      <alignment horizontal="left" vertical="center" wrapText="1"/>
    </xf>
    <xf numFmtId="0" fontId="15" fillId="0" borderId="10" xfId="2" applyFont="1" applyBorder="1" applyAlignment="1">
      <alignment horizontal="left" vertical="center" wrapText="1"/>
    </xf>
    <xf numFmtId="0" fontId="13" fillId="0" borderId="40" xfId="2" applyFont="1" applyBorder="1" applyAlignment="1">
      <alignment horizontal="center" vertical="center"/>
    </xf>
    <xf numFmtId="0" fontId="13" fillId="0" borderId="26" xfId="2" applyFont="1" applyBorder="1" applyAlignment="1">
      <alignment horizontal="center" vertical="center"/>
    </xf>
    <xf numFmtId="0" fontId="13" fillId="0" borderId="37" xfId="2" applyFont="1" applyBorder="1" applyAlignment="1">
      <alignment horizontal="center" vertical="center"/>
    </xf>
    <xf numFmtId="0" fontId="20" fillId="0" borderId="1" xfId="2" applyFont="1" applyBorder="1" applyAlignment="1">
      <alignment horizontal="center"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0" fontId="13" fillId="0" borderId="4" xfId="2" applyFont="1" applyBorder="1" applyAlignment="1">
      <alignment horizontal="center" vertical="center"/>
    </xf>
    <xf numFmtId="0" fontId="13" fillId="0" borderId="0" xfId="2" applyFont="1" applyAlignment="1">
      <alignment horizontal="center" vertical="center"/>
    </xf>
    <xf numFmtId="0" fontId="13" fillId="0" borderId="5" xfId="2" applyFont="1" applyBorder="1" applyAlignment="1">
      <alignment horizontal="center" vertical="center"/>
    </xf>
    <xf numFmtId="0" fontId="13" fillId="0" borderId="6"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10" xfId="2" applyFont="1" applyBorder="1" applyAlignment="1">
      <alignment horizontal="center" vertical="center" textRotation="90" wrapText="1"/>
    </xf>
    <xf numFmtId="0" fontId="13" fillId="0" borderId="11" xfId="2" applyFont="1" applyBorder="1" applyAlignment="1">
      <alignment horizontal="center" vertical="center" textRotation="90" wrapText="1"/>
    </xf>
    <xf numFmtId="0" fontId="13" fillId="0" borderId="12" xfId="2" applyFont="1" applyBorder="1" applyAlignment="1">
      <alignment horizontal="center" vertical="center" textRotation="90" wrapText="1"/>
    </xf>
    <xf numFmtId="0" fontId="13" fillId="0" borderId="13" xfId="2" applyFont="1" applyBorder="1" applyAlignment="1">
      <alignment horizontal="center" vertical="center" textRotation="90" wrapText="1"/>
    </xf>
    <xf numFmtId="0" fontId="18" fillId="0" borderId="10" xfId="1" applyFont="1" applyBorder="1" applyAlignment="1">
      <alignment horizontal="left" vertical="center" wrapText="1"/>
    </xf>
    <xf numFmtId="0" fontId="13" fillId="0" borderId="9" xfId="2" applyFont="1" applyBorder="1" applyAlignment="1">
      <alignment horizontal="center"/>
    </xf>
    <xf numFmtId="0" fontId="18" fillId="0" borderId="40" xfId="1" quotePrefix="1" applyFont="1" applyBorder="1" applyAlignment="1">
      <alignment horizontal="center" vertical="center" wrapText="1"/>
    </xf>
    <xf numFmtId="0" fontId="18" fillId="0" borderId="26" xfId="1" applyFont="1" applyBorder="1" applyAlignment="1">
      <alignment horizontal="center" vertical="center" wrapText="1"/>
    </xf>
    <xf numFmtId="0" fontId="18" fillId="0" borderId="37" xfId="1" applyFont="1" applyBorder="1" applyAlignment="1">
      <alignment horizontal="center" vertical="center" wrapText="1"/>
    </xf>
    <xf numFmtId="0" fontId="19" fillId="0" borderId="10" xfId="1" applyFont="1" applyBorder="1" applyAlignment="1">
      <alignment horizontal="center" wrapText="1"/>
    </xf>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5" fillId="9" borderId="10" xfId="2" applyFont="1" applyFill="1" applyBorder="1" applyAlignment="1">
      <alignment horizontal="left" vertical="center" wrapText="1"/>
    </xf>
    <xf numFmtId="0" fontId="19" fillId="0" borderId="10" xfId="2" applyFont="1" applyBorder="1" applyAlignment="1">
      <alignment horizontal="left" vertical="center" wrapText="1"/>
    </xf>
    <xf numFmtId="0" fontId="18" fillId="9" borderId="1" xfId="1" applyFont="1" applyFill="1" applyBorder="1" applyAlignment="1">
      <alignment horizontal="left" vertical="center" wrapText="1"/>
    </xf>
    <xf numFmtId="0" fontId="18" fillId="9" borderId="2" xfId="1" applyFont="1" applyFill="1" applyBorder="1" applyAlignment="1">
      <alignment horizontal="left" vertical="center" wrapText="1"/>
    </xf>
    <xf numFmtId="0" fontId="18" fillId="9" borderId="4" xfId="1" applyFont="1" applyFill="1" applyBorder="1" applyAlignment="1">
      <alignment horizontal="left" vertical="center" wrapText="1"/>
    </xf>
    <xf numFmtId="0" fontId="18" fillId="9" borderId="0" xfId="1" applyFont="1" applyFill="1" applyAlignment="1">
      <alignment horizontal="left" vertical="center" wrapText="1"/>
    </xf>
    <xf numFmtId="0" fontId="18" fillId="9" borderId="6" xfId="1" applyFont="1" applyFill="1" applyBorder="1" applyAlignment="1">
      <alignment horizontal="left" vertical="center" wrapText="1"/>
    </xf>
    <xf numFmtId="0" fontId="18" fillId="9" borderId="7" xfId="1" applyFont="1" applyFill="1" applyBorder="1" applyAlignment="1">
      <alignment horizontal="left" vertical="center" wrapText="1"/>
    </xf>
    <xf numFmtId="0" fontId="13" fillId="0" borderId="14" xfId="2" applyFont="1" applyBorder="1" applyAlignment="1">
      <alignment horizontal="center" vertical="center"/>
    </xf>
    <xf numFmtId="0" fontId="13" fillId="0" borderId="15" xfId="2" applyFont="1" applyBorder="1" applyAlignment="1">
      <alignment horizontal="center" vertical="center"/>
    </xf>
    <xf numFmtId="0" fontId="18" fillId="0" borderId="1" xfId="1" applyFont="1" applyBorder="1" applyAlignment="1">
      <alignment horizontal="left" vertical="center" wrapText="1"/>
    </xf>
    <xf numFmtId="0" fontId="18" fillId="0" borderId="2" xfId="1" applyFont="1" applyBorder="1" applyAlignment="1">
      <alignment horizontal="left" vertical="center" wrapText="1"/>
    </xf>
    <xf numFmtId="0" fontId="20" fillId="0" borderId="1" xfId="2" applyFont="1" applyBorder="1" applyAlignment="1">
      <alignment horizontal="center"/>
    </xf>
    <xf numFmtId="0" fontId="20" fillId="0" borderId="2" xfId="2" applyFont="1" applyBorder="1" applyAlignment="1">
      <alignment horizontal="center"/>
    </xf>
    <xf numFmtId="0" fontId="20" fillId="0" borderId="3" xfId="2" applyFont="1" applyBorder="1" applyAlignment="1">
      <alignment horizontal="center"/>
    </xf>
    <xf numFmtId="0" fontId="18" fillId="0" borderId="4" xfId="1" applyFont="1" applyBorder="1" applyAlignment="1">
      <alignment horizontal="left" vertical="center" wrapText="1"/>
    </xf>
    <xf numFmtId="0" fontId="18" fillId="0" borderId="0" xfId="1" applyFont="1" applyAlignment="1">
      <alignment horizontal="left" vertical="center" wrapText="1"/>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13" fillId="0" borderId="10" xfId="2" applyFont="1" applyBorder="1" applyAlignment="1">
      <alignment horizontal="center" vertical="center"/>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5" fillId="0" borderId="1" xfId="2" applyFont="1" applyBorder="1" applyAlignment="1">
      <alignment horizontal="left" vertical="center" wrapText="1"/>
    </xf>
    <xf numFmtId="0" fontId="15" fillId="0" borderId="2" xfId="2" applyFont="1" applyBorder="1" applyAlignment="1">
      <alignment horizontal="left" vertical="center" wrapText="1"/>
    </xf>
    <xf numFmtId="0" fontId="15" fillId="0" borderId="3" xfId="2" applyFont="1" applyBorder="1" applyAlignment="1">
      <alignment horizontal="left" vertical="center" wrapText="1"/>
    </xf>
    <xf numFmtId="0" fontId="13" fillId="0" borderId="40" xfId="2" applyFont="1" applyBorder="1" applyAlignment="1">
      <alignment horizontal="center" wrapText="1"/>
    </xf>
    <xf numFmtId="0" fontId="13" fillId="0" borderId="26" xfId="2" applyFont="1" applyBorder="1" applyAlignment="1">
      <alignment horizontal="center" wrapText="1"/>
    </xf>
    <xf numFmtId="0" fontId="13" fillId="0" borderId="37" xfId="2" applyFont="1" applyBorder="1" applyAlignment="1">
      <alignment horizontal="center" wrapText="1"/>
    </xf>
    <xf numFmtId="0" fontId="13" fillId="0" borderId="10" xfId="2" applyFont="1" applyBorder="1" applyAlignment="1">
      <alignment horizontal="left" wrapText="1"/>
    </xf>
    <xf numFmtId="0" fontId="13" fillId="0" borderId="0" xfId="2" applyFont="1" applyAlignment="1">
      <alignment horizontal="center" wrapText="1"/>
    </xf>
    <xf numFmtId="0" fontId="13" fillId="0" borderId="10" xfId="2" applyFont="1" applyBorder="1" applyAlignment="1">
      <alignment horizontal="center" wrapText="1"/>
    </xf>
    <xf numFmtId="0" fontId="13" fillId="0" borderId="40" xfId="2" applyFont="1" applyBorder="1" applyAlignment="1">
      <alignment horizontal="center"/>
    </xf>
    <xf numFmtId="0" fontId="13" fillId="0" borderId="26" xfId="2" applyFont="1" applyBorder="1" applyAlignment="1">
      <alignment horizontal="center"/>
    </xf>
    <xf numFmtId="0" fontId="13" fillId="0" borderId="37" xfId="2" applyFont="1" applyBorder="1" applyAlignment="1">
      <alignment horizontal="center"/>
    </xf>
    <xf numFmtId="0" fontId="13" fillId="15" borderId="10" xfId="2" applyFont="1" applyFill="1" applyBorder="1" applyAlignment="1">
      <alignment horizontal="left" wrapText="1"/>
    </xf>
    <xf numFmtId="0" fontId="13" fillId="15" borderId="10" xfId="2" applyFont="1" applyFill="1" applyBorder="1" applyAlignment="1">
      <alignment horizontal="center" wrapText="1"/>
    </xf>
    <xf numFmtId="0" fontId="15" fillId="0" borderId="6" xfId="2" applyFont="1" applyBorder="1" applyAlignment="1">
      <alignment horizontal="left" vertical="center"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3" fillId="0" borderId="52" xfId="2" applyFont="1" applyBorder="1" applyAlignment="1">
      <alignment horizontal="center" vertical="center"/>
    </xf>
    <xf numFmtId="0" fontId="13" fillId="0" borderId="53" xfId="2" applyFont="1" applyBorder="1" applyAlignment="1">
      <alignment horizontal="center"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14" fillId="0" borderId="4" xfId="2" applyFont="1" applyBorder="1" applyAlignment="1">
      <alignment horizontal="center" vertical="center"/>
    </xf>
    <xf numFmtId="0" fontId="14" fillId="0" borderId="0" xfId="2" applyFont="1" applyAlignment="1">
      <alignment horizontal="center" vertical="center"/>
    </xf>
    <xf numFmtId="0" fontId="14" fillId="0" borderId="5" xfId="2" applyFont="1" applyBorder="1" applyAlignment="1">
      <alignment horizontal="center" vertical="center"/>
    </xf>
    <xf numFmtId="0" fontId="14" fillId="0" borderId="6" xfId="2" applyFont="1" applyBorder="1" applyAlignment="1">
      <alignment horizontal="center" vertical="center"/>
    </xf>
    <xf numFmtId="0" fontId="14" fillId="0" borderId="7" xfId="2" applyFont="1" applyBorder="1" applyAlignment="1">
      <alignment horizontal="center" vertical="center"/>
    </xf>
    <xf numFmtId="0" fontId="14" fillId="0" borderId="8" xfId="2" applyFont="1" applyBorder="1" applyAlignment="1">
      <alignment horizontal="center" vertical="center"/>
    </xf>
    <xf numFmtId="0" fontId="12" fillId="0" borderId="10" xfId="1" applyFont="1" applyBorder="1" applyAlignment="1">
      <alignment horizontal="center" vertical="center" wrapText="1"/>
    </xf>
    <xf numFmtId="0" fontId="35" fillId="0" borderId="10" xfId="0" applyFont="1" applyBorder="1" applyAlignment="1">
      <alignment horizontal="left" vertical="center"/>
    </xf>
    <xf numFmtId="0" fontId="9" fillId="0" borderId="10" xfId="1" applyFont="1" applyBorder="1" applyAlignment="1">
      <alignment horizontal="center" vertical="center" wrapText="1"/>
    </xf>
    <xf numFmtId="0" fontId="34" fillId="0" borderId="10" xfId="0" applyFont="1" applyBorder="1" applyAlignment="1">
      <alignment horizontal="left" vertical="top" wrapText="1"/>
    </xf>
    <xf numFmtId="4" fontId="14" fillId="0" borderId="0" xfId="2" applyNumberFormat="1" applyFont="1" applyAlignment="1">
      <alignment horizontal="center" vertical="center" wrapText="1"/>
    </xf>
    <xf numFmtId="0" fontId="29" fillId="12" borderId="83" xfId="0" applyFont="1" applyFill="1" applyBorder="1" applyAlignment="1">
      <alignment horizontal="center" vertical="center" wrapText="1"/>
    </xf>
    <xf numFmtId="0" fontId="29" fillId="12" borderId="84" xfId="0" applyFont="1" applyFill="1" applyBorder="1" applyAlignment="1">
      <alignment horizontal="center" vertical="center" wrapText="1"/>
    </xf>
    <xf numFmtId="0" fontId="29" fillId="0" borderId="57" xfId="0" applyFont="1" applyBorder="1" applyAlignment="1">
      <alignment horizontal="center" vertical="center" wrapText="1"/>
    </xf>
    <xf numFmtId="0" fontId="29" fillId="0" borderId="58" xfId="0" applyFont="1" applyBorder="1" applyAlignment="1">
      <alignment horizontal="center" vertical="center"/>
    </xf>
    <xf numFmtId="0" fontId="29" fillId="13" borderId="59" xfId="0" applyFont="1" applyFill="1" applyBorder="1" applyAlignment="1">
      <alignment horizontal="center" vertical="center" wrapText="1"/>
    </xf>
    <xf numFmtId="0" fontId="29" fillId="13" borderId="81" xfId="0" applyFont="1" applyFill="1" applyBorder="1" applyAlignment="1">
      <alignment horizontal="center"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2"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6" fillId="0" borderId="10" xfId="2" applyFont="1" applyBorder="1" applyAlignment="1">
      <alignment horizontal="center"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0" xfId="1" applyFont="1" applyAlignment="1" applyProtection="1">
      <alignment horizontal="center" vertical="center" wrapText="1"/>
      <protection locked="0"/>
    </xf>
    <xf numFmtId="0" fontId="2" fillId="0" borderId="5" xfId="1" applyFont="1" applyBorder="1" applyAlignment="1" applyProtection="1">
      <alignment horizontal="center" vertical="center" wrapText="1"/>
      <protection locked="0"/>
    </xf>
    <xf numFmtId="0" fontId="8" fillId="0" borderId="10" xfId="2" applyFont="1" applyBorder="1" applyAlignment="1" applyProtection="1">
      <alignment horizontal="center"/>
      <protection locked="0"/>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7"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19" fillId="9" borderId="10" xfId="2" applyFont="1" applyFill="1" applyBorder="1" applyAlignment="1" applyProtection="1">
      <alignment horizontal="left" vertical="center" wrapText="1"/>
      <protection locked="0"/>
    </xf>
    <xf numFmtId="0" fontId="13" fillId="0" borderId="31" xfId="2" applyFont="1" applyBorder="1" applyAlignment="1" applyProtection="1">
      <alignment horizontal="center" vertical="center" wrapText="1"/>
      <protection locked="0"/>
    </xf>
    <xf numFmtId="0" fontId="13" fillId="0" borderId="29" xfId="2" applyFont="1" applyBorder="1" applyAlignment="1" applyProtection="1">
      <alignment horizontal="center" vertical="center" wrapText="1"/>
      <protection locked="0"/>
    </xf>
    <xf numFmtId="0" fontId="19" fillId="9" borderId="40" xfId="2" applyFont="1" applyFill="1" applyBorder="1" applyAlignment="1" applyProtection="1">
      <alignment horizontal="left" vertical="center" wrapText="1"/>
      <protection locked="0"/>
    </xf>
    <xf numFmtId="0" fontId="19" fillId="9" borderId="26" xfId="2" applyFont="1" applyFill="1" applyBorder="1" applyAlignment="1" applyProtection="1">
      <alignment horizontal="left" vertical="center" wrapText="1"/>
      <protection locked="0"/>
    </xf>
    <xf numFmtId="0" fontId="19" fillId="9" borderId="37" xfId="2" applyFont="1" applyFill="1" applyBorder="1" applyAlignment="1" applyProtection="1">
      <alignment horizontal="left" vertical="center" wrapText="1"/>
      <protection locked="0"/>
    </xf>
    <xf numFmtId="0" fontId="13" fillId="0" borderId="52" xfId="2" applyFont="1" applyBorder="1" applyAlignment="1" applyProtection="1">
      <alignment horizontal="center" vertical="center" wrapText="1"/>
      <protection locked="0"/>
    </xf>
    <xf numFmtId="0" fontId="13" fillId="0" borderId="79" xfId="2" applyFont="1" applyBorder="1" applyAlignment="1" applyProtection="1">
      <alignment horizontal="center" vertical="center" wrapText="1"/>
      <protection locked="0"/>
    </xf>
    <xf numFmtId="0" fontId="13" fillId="0" borderId="13" xfId="2" applyFont="1" applyBorder="1" applyAlignment="1" applyProtection="1">
      <alignment horizontal="center" vertical="center" wrapText="1"/>
      <protection locked="0"/>
    </xf>
    <xf numFmtId="0" fontId="13" fillId="0" borderId="63" xfId="2" applyFont="1" applyBorder="1" applyAlignment="1" applyProtection="1">
      <alignment horizontal="center" vertical="center" wrapText="1"/>
      <protection locked="0"/>
    </xf>
    <xf numFmtId="0" fontId="13" fillId="0" borderId="37" xfId="2" applyFont="1" applyBorder="1" applyAlignment="1" applyProtection="1">
      <alignment horizontal="center" vertical="center" wrapText="1"/>
      <protection locked="0"/>
    </xf>
    <xf numFmtId="0" fontId="13" fillId="0" borderId="42" xfId="2" applyFont="1" applyBorder="1" applyAlignment="1" applyProtection="1">
      <alignment horizontal="center" vertical="center" wrapText="1"/>
      <protection locked="0"/>
    </xf>
    <xf numFmtId="0" fontId="13" fillId="0" borderId="41" xfId="2" applyFont="1" applyBorder="1" applyAlignment="1" applyProtection="1">
      <alignment horizontal="center" vertical="center" wrapText="1"/>
      <protection locked="0"/>
    </xf>
    <xf numFmtId="0" fontId="13" fillId="0" borderId="10" xfId="2" applyFont="1" applyBorder="1" applyAlignment="1" applyProtection="1">
      <alignment horizontal="center" vertical="center" wrapText="1"/>
      <protection locked="0"/>
    </xf>
    <xf numFmtId="0" fontId="18" fillId="0" borderId="1" xfId="1" applyFont="1" applyBorder="1" applyAlignment="1" applyProtection="1">
      <alignment horizontal="left" vertical="center" wrapText="1"/>
      <protection locked="0"/>
    </xf>
    <xf numFmtId="0" fontId="18" fillId="0" borderId="2" xfId="1" applyFont="1" applyBorder="1" applyAlignment="1" applyProtection="1">
      <alignment horizontal="left" vertical="center" wrapText="1"/>
      <protection locked="0"/>
    </xf>
    <xf numFmtId="4" fontId="13" fillId="0" borderId="22" xfId="2" applyNumberFormat="1" applyFont="1" applyBorder="1" applyAlignment="1">
      <alignment horizontal="center" vertical="center" wrapText="1"/>
    </xf>
    <xf numFmtId="0" fontId="18" fillId="0" borderId="4" xfId="1" applyFont="1" applyBorder="1" applyAlignment="1" applyProtection="1">
      <alignment horizontal="left" vertical="center" wrapText="1"/>
      <protection locked="0"/>
    </xf>
    <xf numFmtId="0" fontId="18" fillId="0" borderId="0" xfId="1" applyFont="1" applyAlignment="1" applyProtection="1">
      <alignment horizontal="left" vertical="center" wrapText="1"/>
      <protection locked="0"/>
    </xf>
    <xf numFmtId="0" fontId="18" fillId="0" borderId="6" xfId="1" applyFont="1" applyBorder="1" applyAlignment="1" applyProtection="1">
      <alignment horizontal="left" vertical="center" wrapText="1"/>
      <protection locked="0"/>
    </xf>
    <xf numFmtId="0" fontId="18" fillId="0" borderId="7" xfId="1" applyFont="1" applyBorder="1" applyAlignment="1" applyProtection="1">
      <alignment horizontal="left" vertical="center" wrapText="1"/>
      <protection locked="0"/>
    </xf>
    <xf numFmtId="0" fontId="18" fillId="0" borderId="40" xfId="2" applyFont="1" applyBorder="1" applyAlignment="1" applyProtection="1">
      <alignment horizontal="center" vertical="center" wrapText="1"/>
      <protection locked="0"/>
    </xf>
    <xf numFmtId="0" fontId="18" fillId="0" borderId="26" xfId="2" applyFont="1" applyBorder="1" applyAlignment="1" applyProtection="1">
      <alignment horizontal="center" vertical="center" wrapText="1"/>
      <protection locked="0"/>
    </xf>
    <xf numFmtId="0" fontId="18" fillId="0" borderId="37" xfId="2" applyFont="1" applyBorder="1" applyAlignment="1" applyProtection="1">
      <alignment horizontal="center" vertical="center" wrapText="1"/>
      <protection locked="0"/>
    </xf>
    <xf numFmtId="0" fontId="13" fillId="0" borderId="10" xfId="2" applyFont="1" applyBorder="1" applyAlignment="1" applyProtection="1">
      <alignment horizontal="center" vertical="center" textRotation="90" wrapText="1"/>
      <protection locked="0"/>
    </xf>
    <xf numFmtId="0" fontId="13" fillId="7" borderId="10" xfId="2" applyFont="1" applyFill="1" applyBorder="1" applyAlignment="1" applyProtection="1">
      <alignment horizontal="center" vertical="center" wrapText="1"/>
      <protection locked="0"/>
    </xf>
    <xf numFmtId="0" fontId="13" fillId="0" borderId="14" xfId="2" applyFont="1" applyBorder="1" applyAlignment="1" applyProtection="1">
      <alignment horizontal="center" vertical="center" wrapText="1"/>
      <protection locked="0"/>
    </xf>
    <xf numFmtId="0" fontId="13" fillId="0" borderId="16" xfId="2" applyFont="1" applyBorder="1" applyAlignment="1" applyProtection="1">
      <alignment horizontal="center" vertical="center" wrapText="1"/>
      <protection locked="0"/>
    </xf>
    <xf numFmtId="0" fontId="13" fillId="3" borderId="31" xfId="2" applyFont="1" applyFill="1" applyBorder="1" applyAlignment="1" applyProtection="1">
      <alignment horizontal="center" vertical="center" wrapText="1"/>
      <protection locked="0"/>
    </xf>
    <xf numFmtId="0" fontId="13" fillId="3" borderId="30" xfId="2" applyFont="1" applyFill="1" applyBorder="1" applyAlignment="1" applyProtection="1">
      <alignment horizontal="center" vertical="center" wrapText="1"/>
      <protection locked="0"/>
    </xf>
    <xf numFmtId="0" fontId="13" fillId="12" borderId="69" xfId="2" applyFont="1" applyFill="1" applyBorder="1" applyAlignment="1" applyProtection="1">
      <alignment horizontal="center" vertical="center" wrapText="1"/>
      <protection locked="0"/>
    </xf>
    <xf numFmtId="0" fontId="13" fillId="12" borderId="49" xfId="2" applyFont="1" applyFill="1" applyBorder="1" applyAlignment="1" applyProtection="1">
      <alignment horizontal="center" vertical="center" wrapText="1"/>
      <protection locked="0"/>
    </xf>
    <xf numFmtId="0" fontId="13" fillId="9" borderId="76" xfId="2" applyFont="1" applyFill="1" applyBorder="1" applyAlignment="1" applyProtection="1">
      <alignment horizontal="center" vertical="center" wrapText="1"/>
      <protection locked="0"/>
    </xf>
    <xf numFmtId="0" fontId="13" fillId="9" borderId="27" xfId="2" applyFont="1" applyFill="1" applyBorder="1" applyAlignment="1" applyProtection="1">
      <alignment horizontal="center" vertical="center" wrapText="1"/>
      <protection locked="0"/>
    </xf>
    <xf numFmtId="0" fontId="13" fillId="9" borderId="77" xfId="2" applyFont="1" applyFill="1" applyBorder="1" applyAlignment="1" applyProtection="1">
      <alignment horizontal="center" vertical="center" wrapText="1"/>
      <protection locked="0"/>
    </xf>
    <xf numFmtId="0" fontId="13" fillId="9" borderId="74" xfId="2" applyFont="1" applyFill="1" applyBorder="1" applyAlignment="1" applyProtection="1">
      <alignment horizontal="center" vertical="center" wrapText="1"/>
      <protection locked="0"/>
    </xf>
    <xf numFmtId="0" fontId="13" fillId="9" borderId="0" xfId="2" applyFont="1" applyFill="1" applyAlignment="1" applyProtection="1">
      <alignment horizontal="center" vertical="center" wrapText="1"/>
      <protection locked="0"/>
    </xf>
    <xf numFmtId="0" fontId="13" fillId="9" borderId="78" xfId="2" applyFont="1" applyFill="1" applyBorder="1" applyAlignment="1" applyProtection="1">
      <alignment horizontal="center" vertical="center" wrapText="1"/>
      <protection locked="0"/>
    </xf>
    <xf numFmtId="0" fontId="13" fillId="7" borderId="37" xfId="2" applyFont="1" applyFill="1" applyBorder="1" applyAlignment="1" applyProtection="1">
      <alignment horizontal="center" vertical="center" wrapText="1"/>
      <protection locked="0"/>
    </xf>
    <xf numFmtId="0" fontId="15" fillId="0" borderId="29" xfId="2" applyFont="1" applyBorder="1" applyAlignment="1" applyProtection="1">
      <alignment horizontal="center" vertical="center" wrapText="1"/>
      <protection locked="0"/>
    </xf>
    <xf numFmtId="0" fontId="13" fillId="3" borderId="36" xfId="2" applyFont="1" applyFill="1" applyBorder="1" applyAlignment="1" applyProtection="1">
      <alignment horizontal="center" vertical="center" wrapText="1"/>
      <protection locked="0"/>
    </xf>
    <xf numFmtId="0" fontId="13" fillId="9" borderId="32" xfId="2" applyFont="1" applyFill="1" applyBorder="1" applyAlignment="1" applyProtection="1">
      <alignment horizontal="center" vertical="center" wrapText="1"/>
      <protection locked="0"/>
    </xf>
    <xf numFmtId="0" fontId="13" fillId="9" borderId="33" xfId="2" applyFont="1" applyFill="1" applyBorder="1" applyAlignment="1" applyProtection="1">
      <alignment horizontal="center" vertical="center" wrapText="1"/>
      <protection locked="0"/>
    </xf>
    <xf numFmtId="0" fontId="13" fillId="9" borderId="17" xfId="2" applyFont="1" applyFill="1" applyBorder="1" applyAlignment="1" applyProtection="1">
      <alignment horizontal="center" vertical="center" wrapText="1"/>
      <protection locked="0"/>
    </xf>
    <xf numFmtId="0" fontId="13" fillId="9" borderId="18" xfId="2" applyFont="1" applyFill="1" applyBorder="1" applyAlignment="1" applyProtection="1">
      <alignment horizontal="center" vertical="center" wrapText="1"/>
      <protection locked="0"/>
    </xf>
    <xf numFmtId="0" fontId="18" fillId="0" borderId="40" xfId="1" applyFont="1" applyBorder="1" applyAlignment="1">
      <alignment horizontal="center" vertical="center" wrapText="1"/>
    </xf>
    <xf numFmtId="0" fontId="19" fillId="0" borderId="10" xfId="1" applyFont="1" applyBorder="1" applyAlignment="1">
      <alignment horizontal="left"/>
    </xf>
    <xf numFmtId="0" fontId="19" fillId="0" borderId="10" xfId="1" applyFont="1" applyBorder="1" applyAlignment="1">
      <alignment horizontal="left" vertical="center"/>
    </xf>
    <xf numFmtId="0" fontId="19" fillId="0" borderId="10" xfId="1" applyFont="1" applyBorder="1" applyAlignment="1">
      <alignment horizontal="left" vertical="center" wrapText="1"/>
    </xf>
    <xf numFmtId="0" fontId="19" fillId="0" borderId="40" xfId="1" applyFont="1" applyBorder="1" applyAlignment="1">
      <alignment horizontal="left" vertical="center" wrapText="1"/>
    </xf>
    <xf numFmtId="0" fontId="19" fillId="0" borderId="26" xfId="1" applyFont="1" applyBorder="1" applyAlignment="1">
      <alignment horizontal="left" vertical="center" wrapText="1"/>
    </xf>
    <xf numFmtId="4" fontId="13" fillId="0" borderId="110" xfId="2" applyNumberFormat="1" applyFont="1" applyBorder="1" applyAlignment="1">
      <alignment horizontal="center" vertical="center" wrapText="1"/>
    </xf>
    <xf numFmtId="4" fontId="13" fillId="0" borderId="111" xfId="2" applyNumberFormat="1" applyFont="1" applyBorder="1" applyAlignment="1">
      <alignment horizontal="center" vertical="center" wrapText="1"/>
    </xf>
    <xf numFmtId="4" fontId="13" fillId="0" borderId="55" xfId="2" applyNumberFormat="1" applyFont="1" applyBorder="1" applyAlignment="1">
      <alignment horizontal="center" vertical="center" wrapText="1"/>
    </xf>
    <xf numFmtId="4" fontId="13" fillId="0" borderId="56" xfId="2" applyNumberFormat="1" applyFont="1" applyBorder="1" applyAlignment="1">
      <alignment horizontal="center" vertical="center" wrapText="1"/>
    </xf>
    <xf numFmtId="0" fontId="19" fillId="0" borderId="37" xfId="1" applyFont="1" applyBorder="1" applyAlignment="1">
      <alignment horizontal="left" vertical="center" wrapText="1"/>
    </xf>
    <xf numFmtId="0" fontId="19" fillId="0" borderId="40" xfId="1" applyFont="1" applyBorder="1" applyAlignment="1">
      <alignment horizontal="left" vertical="center"/>
    </xf>
    <xf numFmtId="0" fontId="19" fillId="0" borderId="26" xfId="1" applyFont="1" applyBorder="1" applyAlignment="1">
      <alignment horizontal="left" vertical="center"/>
    </xf>
    <xf numFmtId="0" fontId="19" fillId="0" borderId="37" xfId="1" applyFont="1" applyBorder="1" applyAlignment="1">
      <alignment horizontal="left" vertical="center"/>
    </xf>
    <xf numFmtId="0" fontId="13" fillId="0" borderId="112" xfId="2" applyFont="1" applyBorder="1" applyAlignment="1">
      <alignment horizontal="center" vertical="center" textRotation="90" wrapText="1"/>
    </xf>
    <xf numFmtId="0" fontId="13" fillId="0" borderId="49" xfId="2" applyFont="1" applyBorder="1" applyAlignment="1">
      <alignment horizontal="center" vertical="center" textRotation="90" wrapText="1"/>
    </xf>
    <xf numFmtId="0" fontId="13" fillId="0" borderId="113" xfId="2" applyFont="1" applyBorder="1" applyAlignment="1">
      <alignment horizontal="center" vertical="center" textRotation="90"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13" fillId="9" borderId="49" xfId="2" applyFont="1" applyFill="1" applyBorder="1" applyAlignment="1">
      <alignment horizontal="center" vertical="center" wrapText="1"/>
    </xf>
    <xf numFmtId="0" fontId="13" fillId="9" borderId="10" xfId="2" applyFont="1" applyFill="1" applyBorder="1" applyAlignment="1">
      <alignment horizontal="center" vertical="center" wrapText="1"/>
    </xf>
    <xf numFmtId="0" fontId="15"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29" xfId="2" applyFont="1" applyBorder="1" applyAlignment="1">
      <alignment horizontal="center" vertical="center" wrapText="1"/>
    </xf>
    <xf numFmtId="0" fontId="13" fillId="9" borderId="30" xfId="2" applyFont="1" applyFill="1" applyBorder="1" applyAlignment="1">
      <alignment horizontal="center" vertical="center" wrapText="1"/>
    </xf>
    <xf numFmtId="0" fontId="13" fillId="10" borderId="30" xfId="2" applyFont="1" applyFill="1" applyBorder="1" applyAlignment="1">
      <alignment horizontal="center" vertical="center" wrapText="1"/>
    </xf>
    <xf numFmtId="0" fontId="13" fillId="10" borderId="50" xfId="2" applyFont="1" applyFill="1" applyBorder="1" applyAlignment="1">
      <alignment horizontal="center" vertical="center" wrapText="1"/>
    </xf>
    <xf numFmtId="0" fontId="56" fillId="9" borderId="32" xfId="1" applyFont="1" applyFill="1" applyBorder="1" applyAlignment="1">
      <alignment horizontal="center" vertical="center" wrapText="1"/>
    </xf>
    <xf numFmtId="0" fontId="56" fillId="9" borderId="27" xfId="1" applyFont="1" applyFill="1" applyBorder="1" applyAlignment="1">
      <alignment horizontal="center" vertical="center" wrapText="1"/>
    </xf>
    <xf numFmtId="0" fontId="56" fillId="9" borderId="28" xfId="1" applyFont="1" applyFill="1" applyBorder="1" applyAlignment="1">
      <alignment horizontal="center" vertical="center" wrapText="1"/>
    </xf>
    <xf numFmtId="0" fontId="56" fillId="9" borderId="33" xfId="1" applyFont="1" applyFill="1" applyBorder="1" applyAlignment="1">
      <alignment horizontal="center" vertical="center" wrapText="1"/>
    </xf>
    <xf numFmtId="0" fontId="56" fillId="9" borderId="0" xfId="1" applyFont="1" applyFill="1" applyAlignment="1">
      <alignment horizontal="center" vertical="center" wrapText="1"/>
    </xf>
    <xf numFmtId="0" fontId="56" fillId="9" borderId="34" xfId="1" applyFont="1" applyFill="1" applyBorder="1" applyAlignment="1">
      <alignment horizontal="center" vertical="center" wrapText="1"/>
    </xf>
    <xf numFmtId="0" fontId="56" fillId="9" borderId="17" xfId="1" applyFont="1" applyFill="1" applyBorder="1" applyAlignment="1">
      <alignment horizontal="center" vertical="center" wrapText="1"/>
    </xf>
    <xf numFmtId="0" fontId="56" fillId="9" borderId="18" xfId="1" applyFont="1" applyFill="1" applyBorder="1" applyAlignment="1">
      <alignment horizontal="center" vertical="center" wrapText="1"/>
    </xf>
    <xf numFmtId="0" fontId="56" fillId="9" borderId="35" xfId="1" applyFont="1" applyFill="1" applyBorder="1" applyAlignment="1">
      <alignment horizontal="center" vertical="center" wrapText="1"/>
    </xf>
    <xf numFmtId="0" fontId="18" fillId="0" borderId="43" xfId="1" applyFont="1" applyBorder="1" applyAlignment="1">
      <alignment horizontal="left" vertical="center" wrapText="1"/>
    </xf>
    <xf numFmtId="0" fontId="18" fillId="0" borderId="44" xfId="1" applyFont="1" applyBorder="1" applyAlignment="1">
      <alignment horizontal="left" vertical="center" wrapText="1"/>
    </xf>
    <xf numFmtId="0" fontId="18" fillId="0" borderId="45" xfId="1" applyFont="1" applyBorder="1" applyAlignment="1">
      <alignment horizontal="left" vertical="center" wrapText="1"/>
    </xf>
    <xf numFmtId="0" fontId="18" fillId="0" borderId="46" xfId="1" applyFont="1" applyBorder="1" applyAlignment="1">
      <alignment horizontal="left" vertical="center" wrapText="1"/>
    </xf>
    <xf numFmtId="0" fontId="18" fillId="0" borderId="47" xfId="1" applyFont="1" applyBorder="1" applyAlignment="1">
      <alignment horizontal="left" vertical="center" wrapText="1"/>
    </xf>
    <xf numFmtId="0" fontId="18" fillId="0" borderId="48" xfId="1" applyFont="1" applyBorder="1" applyAlignment="1">
      <alignment horizontal="left" vertical="center" wrapText="1"/>
    </xf>
    <xf numFmtId="0" fontId="37" fillId="0" borderId="10" xfId="2" applyFont="1" applyBorder="1" applyAlignment="1">
      <alignment horizontal="center" vertical="center"/>
    </xf>
    <xf numFmtId="0" fontId="13" fillId="0" borderId="31" xfId="2" applyFont="1" applyBorder="1" applyAlignment="1">
      <alignment horizontal="center" vertical="center" textRotation="90" wrapText="1"/>
    </xf>
    <xf numFmtId="0" fontId="15" fillId="0" borderId="30" xfId="2" applyFont="1" applyBorder="1" applyAlignment="1">
      <alignment horizontal="center" vertical="center" wrapText="1"/>
    </xf>
    <xf numFmtId="0" fontId="13" fillId="0" borderId="30" xfId="2" applyFont="1" applyBorder="1" applyAlignment="1">
      <alignment horizontal="center" vertical="center" wrapText="1"/>
    </xf>
    <xf numFmtId="0" fontId="13" fillId="0" borderId="50" xfId="2" applyFont="1" applyBorder="1" applyAlignment="1">
      <alignment horizontal="center" vertical="center" wrapText="1"/>
    </xf>
    <xf numFmtId="0" fontId="13" fillId="9" borderId="51" xfId="2" applyFont="1" applyFill="1" applyBorder="1" applyAlignment="1">
      <alignment horizontal="center" vertical="center" wrapText="1"/>
    </xf>
    <xf numFmtId="0" fontId="13" fillId="9" borderId="13" xfId="2" applyFont="1" applyFill="1" applyBorder="1" applyAlignment="1">
      <alignment horizontal="center" vertical="center" wrapText="1"/>
    </xf>
    <xf numFmtId="0" fontId="13" fillId="9" borderId="11" xfId="2" applyFont="1" applyFill="1" applyBorder="1" applyAlignment="1">
      <alignment horizontal="center" vertical="center" wrapText="1"/>
    </xf>
    <xf numFmtId="0" fontId="13" fillId="9" borderId="12" xfId="2" applyFont="1" applyFill="1" applyBorder="1" applyAlignment="1">
      <alignment horizontal="center" vertical="center" wrapText="1"/>
    </xf>
    <xf numFmtId="0" fontId="3" fillId="0" borderId="6" xfId="1" applyFont="1" applyBorder="1" applyAlignment="1">
      <alignment horizontal="left" wrapText="1"/>
    </xf>
    <xf numFmtId="0" fontId="3" fillId="0" borderId="7" xfId="1" applyFont="1" applyBorder="1" applyAlignment="1">
      <alignment horizontal="left" wrapText="1"/>
    </xf>
    <xf numFmtId="0" fontId="3" fillId="0" borderId="8" xfId="1" applyFont="1" applyBorder="1" applyAlignment="1">
      <alignment horizontal="left"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166" fontId="3" fillId="0" borderId="23" xfId="3" applyFont="1" applyBorder="1" applyAlignment="1">
      <alignment horizontal="center" vertical="center"/>
    </xf>
    <xf numFmtId="166" fontId="3" fillId="0" borderId="24" xfId="3" applyFont="1" applyBorder="1" applyAlignment="1">
      <alignment horizontal="center" vertical="center"/>
    </xf>
    <xf numFmtId="0" fontId="2" fillId="0" borderId="25"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166" fontId="3" fillId="0" borderId="25" xfId="3" applyFont="1" applyBorder="1" applyAlignment="1">
      <alignment horizontal="center" vertical="center"/>
    </xf>
    <xf numFmtId="166" fontId="3" fillId="0" borderId="0" xfId="3" applyFont="1" applyBorder="1" applyAlignment="1">
      <alignment horizontal="center"/>
    </xf>
    <xf numFmtId="0" fontId="3" fillId="9" borderId="25" xfId="1" applyFont="1" applyFill="1" applyBorder="1" applyAlignment="1">
      <alignment horizontal="center" vertical="center" wrapText="1"/>
    </xf>
    <xf numFmtId="0" fontId="3" fillId="9" borderId="23" xfId="1" applyFont="1" applyFill="1" applyBorder="1" applyAlignment="1">
      <alignment horizontal="center" vertical="center" wrapText="1"/>
    </xf>
    <xf numFmtId="0" fontId="3" fillId="9" borderId="24" xfId="1" applyFont="1" applyFill="1" applyBorder="1" applyAlignment="1">
      <alignment horizontal="center" vertical="center" wrapText="1"/>
    </xf>
    <xf numFmtId="166" fontId="2" fillId="9" borderId="25" xfId="3" applyFont="1" applyFill="1" applyBorder="1" applyAlignment="1">
      <alignment horizontal="center" vertical="center"/>
    </xf>
    <xf numFmtId="166" fontId="2" fillId="9" borderId="23" xfId="3" applyFont="1" applyFill="1" applyBorder="1" applyAlignment="1">
      <alignment horizontal="center" vertical="center"/>
    </xf>
    <xf numFmtId="166" fontId="2" fillId="9" borderId="24" xfId="3" applyFont="1" applyFill="1" applyBorder="1" applyAlignment="1">
      <alignment horizontal="center" vertical="center"/>
    </xf>
    <xf numFmtId="0" fontId="2" fillId="0" borderId="19" xfId="1" applyFont="1" applyBorder="1" applyAlignment="1">
      <alignment horizontal="center"/>
    </xf>
    <xf numFmtId="0" fontId="2" fillId="0" borderId="20" xfId="1" applyFont="1" applyBorder="1" applyAlignment="1">
      <alignment horizontal="center"/>
    </xf>
    <xf numFmtId="0" fontId="2" fillId="0" borderId="21" xfId="1" applyFont="1" applyBorder="1" applyAlignment="1">
      <alignment horizontal="center"/>
    </xf>
    <xf numFmtId="0" fontId="2" fillId="9" borderId="19" xfId="1" applyFont="1" applyFill="1" applyBorder="1" applyAlignment="1">
      <alignment horizontal="center" wrapText="1"/>
    </xf>
    <xf numFmtId="0" fontId="2" fillId="9" borderId="20" xfId="1" applyFont="1" applyFill="1" applyBorder="1" applyAlignment="1">
      <alignment horizontal="center" wrapText="1"/>
    </xf>
    <xf numFmtId="0" fontId="2" fillId="9" borderId="21" xfId="1" applyFont="1" applyFill="1" applyBorder="1" applyAlignment="1">
      <alignment horizontal="center" wrapText="1"/>
    </xf>
    <xf numFmtId="0" fontId="2" fillId="0" borderId="7" xfId="1" applyFont="1" applyBorder="1" applyAlignment="1">
      <alignment horizontal="center" vertical="center" wrapText="1"/>
    </xf>
    <xf numFmtId="0" fontId="38" fillId="0" borderId="0" xfId="2" applyFont="1" applyAlignment="1">
      <alignment horizontal="center" vertical="center"/>
    </xf>
    <xf numFmtId="0" fontId="2" fillId="0" borderId="43" xfId="1" applyFont="1" applyBorder="1" applyAlignment="1">
      <alignment horizontal="left" vertical="center" wrapText="1"/>
    </xf>
    <xf numFmtId="0" fontId="2" fillId="0" borderId="44" xfId="1" applyFont="1" applyBorder="1" applyAlignment="1">
      <alignment horizontal="left" vertical="center" wrapText="1"/>
    </xf>
    <xf numFmtId="0" fontId="2" fillId="0" borderId="45" xfId="1" applyFont="1" applyBorder="1" applyAlignment="1">
      <alignment horizontal="left" vertical="center" wrapText="1"/>
    </xf>
    <xf numFmtId="0" fontId="2" fillId="0" borderId="46" xfId="1" applyFont="1" applyBorder="1" applyAlignment="1">
      <alignment horizontal="left" vertical="center" wrapText="1"/>
    </xf>
    <xf numFmtId="0" fontId="2" fillId="0" borderId="47" xfId="1" applyFont="1" applyBorder="1" applyAlignment="1">
      <alignment horizontal="left" vertical="center" wrapText="1"/>
    </xf>
    <xf numFmtId="0" fontId="2" fillId="0" borderId="48" xfId="1" applyFont="1" applyBorder="1" applyAlignment="1">
      <alignment horizontal="left" vertical="center" wrapText="1"/>
    </xf>
    <xf numFmtId="0" fontId="39" fillId="27" borderId="0" xfId="0" applyFont="1" applyFill="1" applyAlignment="1">
      <alignment horizontal="center" vertical="center" wrapText="1"/>
    </xf>
    <xf numFmtId="0" fontId="39" fillId="27" borderId="97" xfId="0" applyFont="1" applyFill="1" applyBorder="1" applyAlignment="1">
      <alignment horizontal="center" vertical="center" wrapText="1"/>
    </xf>
    <xf numFmtId="0" fontId="39" fillId="27" borderId="99" xfId="0" applyFont="1" applyFill="1" applyBorder="1" applyAlignment="1">
      <alignment horizontal="center" vertical="center" wrapText="1"/>
    </xf>
    <xf numFmtId="0" fontId="40" fillId="0" borderId="32"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10" xfId="0" applyFont="1" applyBorder="1" applyAlignment="1">
      <alignment horizontal="right" vertical="center"/>
    </xf>
    <xf numFmtId="0" fontId="42" fillId="0" borderId="40" xfId="0" applyFont="1" applyBorder="1" applyAlignment="1">
      <alignment horizontal="right" vertical="center"/>
    </xf>
    <xf numFmtId="0" fontId="42" fillId="0" borderId="26" xfId="0" applyFont="1" applyBorder="1" applyAlignment="1">
      <alignment horizontal="right" vertical="center"/>
    </xf>
    <xf numFmtId="0" fontId="42" fillId="0" borderId="37" xfId="0" applyFont="1" applyBorder="1" applyAlignment="1">
      <alignment horizontal="right" vertical="center"/>
    </xf>
    <xf numFmtId="0" fontId="39" fillId="27" borderId="102" xfId="0" applyFont="1" applyFill="1" applyBorder="1" applyAlignment="1">
      <alignment horizontal="center" vertical="center" wrapText="1"/>
    </xf>
    <xf numFmtId="0" fontId="39" fillId="27" borderId="104" xfId="0" applyFont="1" applyFill="1" applyBorder="1" applyAlignment="1">
      <alignment horizontal="center" vertical="center" wrapText="1"/>
    </xf>
    <xf numFmtId="0" fontId="39" fillId="27" borderId="103" xfId="0" applyFont="1" applyFill="1" applyBorder="1" applyAlignment="1">
      <alignment horizontal="center" vertical="center" wrapText="1"/>
    </xf>
    <xf numFmtId="0" fontId="39" fillId="27" borderId="105" xfId="0" applyFont="1" applyFill="1" applyBorder="1" applyAlignment="1">
      <alignment horizontal="center" vertical="center" wrapText="1"/>
    </xf>
    <xf numFmtId="0" fontId="0" fillId="0" borderId="0" xfId="0" applyAlignment="1">
      <alignment horizontal="left" vertical="center"/>
    </xf>
    <xf numFmtId="0" fontId="43" fillId="27" borderId="40" xfId="0" applyFont="1" applyFill="1" applyBorder="1" applyAlignment="1">
      <alignment horizontal="right" vertical="center"/>
    </xf>
    <xf numFmtId="0" fontId="43" fillId="27" borderId="26" xfId="0" applyFont="1" applyFill="1" applyBorder="1" applyAlignment="1">
      <alignment horizontal="right" vertical="center"/>
    </xf>
    <xf numFmtId="0" fontId="43" fillId="27" borderId="37" xfId="0" applyFont="1" applyFill="1" applyBorder="1" applyAlignment="1">
      <alignment horizontal="right" vertical="center"/>
    </xf>
    <xf numFmtId="0" fontId="0" fillId="0" borderId="0" xfId="0" applyAlignment="1">
      <alignment horizontal="center" vertical="center"/>
    </xf>
    <xf numFmtId="49" fontId="58" fillId="0" borderId="10" xfId="11" applyNumberFormat="1" applyBorder="1" applyAlignment="1">
      <alignment vertical="center"/>
    </xf>
  </cellXfs>
  <cellStyles count="12">
    <cellStyle name="Collegamento ipertestuale" xfId="11" builtinId="8"/>
    <cellStyle name="Excel Built-in Normal" xfId="2" xr:uid="{5FB5282B-450B-45C1-AE35-BF6AA719781F}"/>
    <cellStyle name="Migliaia" xfId="8" builtinId="3"/>
    <cellStyle name="Migliaia 2" xfId="3" xr:uid="{47A1B2C8-E1D7-4160-80D6-3F06126C69C0}"/>
    <cellStyle name="Migliaia 3" xfId="5" xr:uid="{B2AD6872-C290-4B79-AA95-478A70B1A8F9}"/>
    <cellStyle name="Migliaia 3 2" xfId="7" xr:uid="{9844AAED-633E-48F7-8673-38CDAE4FFFC0}"/>
    <cellStyle name="Migliaia 3 3" xfId="9" xr:uid="{8E01B055-D99F-4F50-BD03-4BAAAFF6482F}"/>
    <cellStyle name="Migliaia 4" xfId="10" xr:uid="{19C11E54-14C6-4277-910E-56917A54F1BE}"/>
    <cellStyle name="Normale" xfId="0" builtinId="0"/>
    <cellStyle name="Normale 2" xfId="1" xr:uid="{CF0D5671-4697-41D7-B16D-5319C3299A9A}"/>
    <cellStyle name="Normale 3" xfId="4" xr:uid="{ED953AE3-9826-428F-9AE7-18470FBAFA4E}"/>
    <cellStyle name="Percentuale 2" xfId="6" xr:uid="{6C22604E-982E-4EE7-81B7-5D40C4D261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de.lilt@pec.i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sede.lilt@pec.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sede.lilt@pec.it"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sede.lilt@pec.it"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ede.lilt@pec.i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ede.lilt@pec.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ede.lilt@pec.i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sede.lilt@pec.i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sede.lilt@pec.i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sede.lilt@pec.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AD76C-BE1F-498F-94A1-E086AFA4180A}">
  <sheetPr>
    <tabColor theme="3"/>
    <pageSetUpPr fitToPage="1"/>
  </sheetPr>
  <dimension ref="A1:N36"/>
  <sheetViews>
    <sheetView showGridLines="0" zoomScale="60" zoomScaleNormal="60" workbookViewId="0">
      <selection activeCell="D4" sqref="D4"/>
    </sheetView>
  </sheetViews>
  <sheetFormatPr defaultColWidth="8.5703125" defaultRowHeight="18.75" x14ac:dyDescent="0.3"/>
  <cols>
    <col min="1" max="1" width="5.5703125" style="11" customWidth="1"/>
    <col min="2" max="2" width="32.85546875" style="11" customWidth="1"/>
    <col min="3" max="3" width="29" style="11" customWidth="1"/>
    <col min="4" max="4" width="22.5703125" style="11" customWidth="1"/>
    <col min="5" max="5" width="17.5703125" style="12" customWidth="1"/>
    <col min="6" max="6" width="17.7109375" style="12" customWidth="1"/>
    <col min="7" max="7" width="19.5703125" style="11" customWidth="1"/>
    <col min="8" max="8" width="21" style="11" customWidth="1"/>
    <col min="9" max="9" width="16.5703125" style="11" customWidth="1"/>
    <col min="10" max="10" width="15.28515625" style="11" customWidth="1"/>
    <col min="11" max="11" width="25.5703125" style="11" customWidth="1"/>
    <col min="12" max="12" width="8.5703125" style="11"/>
    <col min="13" max="14" width="12" style="11" customWidth="1"/>
    <col min="15" max="251" width="8.5703125" style="11"/>
    <col min="252" max="252" width="5.5703125" style="11" customWidth="1"/>
    <col min="253" max="253" width="13.7109375" style="11" customWidth="1"/>
    <col min="254" max="254" width="29" style="11" customWidth="1"/>
    <col min="255" max="255" width="14.42578125" style="11" customWidth="1"/>
    <col min="256" max="256" width="17.5703125" style="11" customWidth="1"/>
    <col min="257" max="257" width="17.7109375" style="11" customWidth="1"/>
    <col min="258" max="258" width="19.5703125" style="11" customWidth="1"/>
    <col min="259" max="259" width="21" style="11" customWidth="1"/>
    <col min="260" max="260" width="18.28515625" style="11" customWidth="1"/>
    <col min="261" max="263" width="16.5703125" style="11" customWidth="1"/>
    <col min="264" max="264" width="15.28515625" style="11" customWidth="1"/>
    <col min="265" max="265" width="25.5703125" style="11" customWidth="1"/>
    <col min="266" max="266" width="8.5703125" style="11"/>
    <col min="267" max="267" width="12" style="11" customWidth="1"/>
    <col min="268" max="268" width="11.42578125" style="11" customWidth="1"/>
    <col min="269" max="270" width="12" style="11" customWidth="1"/>
    <col min="271" max="507" width="8.5703125" style="11"/>
    <col min="508" max="508" width="5.5703125" style="11" customWidth="1"/>
    <col min="509" max="509" width="13.7109375" style="11" customWidth="1"/>
    <col min="510" max="510" width="29" style="11" customWidth="1"/>
    <col min="511" max="511" width="14.42578125" style="11" customWidth="1"/>
    <col min="512" max="512" width="17.5703125" style="11" customWidth="1"/>
    <col min="513" max="513" width="17.7109375" style="11" customWidth="1"/>
    <col min="514" max="514" width="19.5703125" style="11" customWidth="1"/>
    <col min="515" max="515" width="21" style="11" customWidth="1"/>
    <col min="516" max="516" width="18.28515625" style="11" customWidth="1"/>
    <col min="517" max="519" width="16.5703125" style="11" customWidth="1"/>
    <col min="520" max="520" width="15.28515625" style="11" customWidth="1"/>
    <col min="521" max="521" width="25.5703125" style="11" customWidth="1"/>
    <col min="522" max="522" width="8.5703125" style="11"/>
    <col min="523" max="523" width="12" style="11" customWidth="1"/>
    <col min="524" max="524" width="11.42578125" style="11" customWidth="1"/>
    <col min="525" max="526" width="12" style="11" customWidth="1"/>
    <col min="527" max="763" width="8.5703125" style="11"/>
    <col min="764" max="764" width="5.5703125" style="11" customWidth="1"/>
    <col min="765" max="765" width="13.7109375" style="11" customWidth="1"/>
    <col min="766" max="766" width="29" style="11" customWidth="1"/>
    <col min="767" max="767" width="14.42578125" style="11" customWidth="1"/>
    <col min="768" max="768" width="17.5703125" style="11" customWidth="1"/>
    <col min="769" max="769" width="17.7109375" style="11" customWidth="1"/>
    <col min="770" max="770" width="19.5703125" style="11" customWidth="1"/>
    <col min="771" max="771" width="21" style="11" customWidth="1"/>
    <col min="772" max="772" width="18.28515625" style="11" customWidth="1"/>
    <col min="773" max="775" width="16.5703125" style="11" customWidth="1"/>
    <col min="776" max="776" width="15.28515625" style="11" customWidth="1"/>
    <col min="777" max="777" width="25.5703125" style="11" customWidth="1"/>
    <col min="778" max="778" width="8.5703125" style="11"/>
    <col min="779" max="779" width="12" style="11" customWidth="1"/>
    <col min="780" max="780" width="11.42578125" style="11" customWidth="1"/>
    <col min="781" max="782" width="12" style="11" customWidth="1"/>
    <col min="783" max="1019" width="8.5703125" style="11"/>
    <col min="1020" max="1020" width="5.5703125" style="11" customWidth="1"/>
    <col min="1021" max="1021" width="13.7109375" style="11" customWidth="1"/>
    <col min="1022" max="1022" width="29" style="11" customWidth="1"/>
    <col min="1023" max="1023" width="14.42578125" style="11" customWidth="1"/>
    <col min="1024" max="1024" width="17.5703125" style="11" customWidth="1"/>
    <col min="1025" max="1025" width="17.7109375" style="11" customWidth="1"/>
    <col min="1026" max="1026" width="19.5703125" style="11" customWidth="1"/>
    <col min="1027" max="1027" width="21" style="11" customWidth="1"/>
    <col min="1028" max="1028" width="18.28515625" style="11" customWidth="1"/>
    <col min="1029" max="1031" width="16.5703125" style="11" customWidth="1"/>
    <col min="1032" max="1032" width="15.28515625" style="11" customWidth="1"/>
    <col min="1033" max="1033" width="25.5703125" style="11" customWidth="1"/>
    <col min="1034" max="1034" width="8.5703125" style="11"/>
    <col min="1035" max="1035" width="12" style="11" customWidth="1"/>
    <col min="1036" max="1036" width="11.42578125" style="11" customWidth="1"/>
    <col min="1037" max="1038" width="12" style="11" customWidth="1"/>
    <col min="1039" max="1275" width="8.5703125" style="11"/>
    <col min="1276" max="1276" width="5.5703125" style="11" customWidth="1"/>
    <col min="1277" max="1277" width="13.7109375" style="11" customWidth="1"/>
    <col min="1278" max="1278" width="29" style="11" customWidth="1"/>
    <col min="1279" max="1279" width="14.42578125" style="11" customWidth="1"/>
    <col min="1280" max="1280" width="17.5703125" style="11" customWidth="1"/>
    <col min="1281" max="1281" width="17.7109375" style="11" customWidth="1"/>
    <col min="1282" max="1282" width="19.5703125" style="11" customWidth="1"/>
    <col min="1283" max="1283" width="21" style="11" customWidth="1"/>
    <col min="1284" max="1284" width="18.28515625" style="11" customWidth="1"/>
    <col min="1285" max="1287" width="16.5703125" style="11" customWidth="1"/>
    <col min="1288" max="1288" width="15.28515625" style="11" customWidth="1"/>
    <col min="1289" max="1289" width="25.5703125" style="11" customWidth="1"/>
    <col min="1290" max="1290" width="8.5703125" style="11"/>
    <col min="1291" max="1291" width="12" style="11" customWidth="1"/>
    <col min="1292" max="1292" width="11.42578125" style="11" customWidth="1"/>
    <col min="1293" max="1294" width="12" style="11" customWidth="1"/>
    <col min="1295" max="1531" width="8.5703125" style="11"/>
    <col min="1532" max="1532" width="5.5703125" style="11" customWidth="1"/>
    <col min="1533" max="1533" width="13.7109375" style="11" customWidth="1"/>
    <col min="1534" max="1534" width="29" style="11" customWidth="1"/>
    <col min="1535" max="1535" width="14.42578125" style="11" customWidth="1"/>
    <col min="1536" max="1536" width="17.5703125" style="11" customWidth="1"/>
    <col min="1537" max="1537" width="17.7109375" style="11" customWidth="1"/>
    <col min="1538" max="1538" width="19.5703125" style="11" customWidth="1"/>
    <col min="1539" max="1539" width="21" style="11" customWidth="1"/>
    <col min="1540" max="1540" width="18.28515625" style="11" customWidth="1"/>
    <col min="1541" max="1543" width="16.5703125" style="11" customWidth="1"/>
    <col min="1544" max="1544" width="15.28515625" style="11" customWidth="1"/>
    <col min="1545" max="1545" width="25.5703125" style="11" customWidth="1"/>
    <col min="1546" max="1546" width="8.5703125" style="11"/>
    <col min="1547" max="1547" width="12" style="11" customWidth="1"/>
    <col min="1548" max="1548" width="11.42578125" style="11" customWidth="1"/>
    <col min="1549" max="1550" width="12" style="11" customWidth="1"/>
    <col min="1551" max="1787" width="8.5703125" style="11"/>
    <col min="1788" max="1788" width="5.5703125" style="11" customWidth="1"/>
    <col min="1789" max="1789" width="13.7109375" style="11" customWidth="1"/>
    <col min="1790" max="1790" width="29" style="11" customWidth="1"/>
    <col min="1791" max="1791" width="14.42578125" style="11" customWidth="1"/>
    <col min="1792" max="1792" width="17.5703125" style="11" customWidth="1"/>
    <col min="1793" max="1793" width="17.7109375" style="11" customWidth="1"/>
    <col min="1794" max="1794" width="19.5703125" style="11" customWidth="1"/>
    <col min="1795" max="1795" width="21" style="11" customWidth="1"/>
    <col min="1796" max="1796" width="18.28515625" style="11" customWidth="1"/>
    <col min="1797" max="1799" width="16.5703125" style="11" customWidth="1"/>
    <col min="1800" max="1800" width="15.28515625" style="11" customWidth="1"/>
    <col min="1801" max="1801" width="25.5703125" style="11" customWidth="1"/>
    <col min="1802" max="1802" width="8.5703125" style="11"/>
    <col min="1803" max="1803" width="12" style="11" customWidth="1"/>
    <col min="1804" max="1804" width="11.42578125" style="11" customWidth="1"/>
    <col min="1805" max="1806" width="12" style="11" customWidth="1"/>
    <col min="1807" max="2043" width="8.5703125" style="11"/>
    <col min="2044" max="2044" width="5.5703125" style="11" customWidth="1"/>
    <col min="2045" max="2045" width="13.7109375" style="11" customWidth="1"/>
    <col min="2046" max="2046" width="29" style="11" customWidth="1"/>
    <col min="2047" max="2047" width="14.42578125" style="11" customWidth="1"/>
    <col min="2048" max="2048" width="17.5703125" style="11" customWidth="1"/>
    <col min="2049" max="2049" width="17.7109375" style="11" customWidth="1"/>
    <col min="2050" max="2050" width="19.5703125" style="11" customWidth="1"/>
    <col min="2051" max="2051" width="21" style="11" customWidth="1"/>
    <col min="2052" max="2052" width="18.28515625" style="11" customWidth="1"/>
    <col min="2053" max="2055" width="16.5703125" style="11" customWidth="1"/>
    <col min="2056" max="2056" width="15.28515625" style="11" customWidth="1"/>
    <col min="2057" max="2057" width="25.5703125" style="11" customWidth="1"/>
    <col min="2058" max="2058" width="8.5703125" style="11"/>
    <col min="2059" max="2059" width="12" style="11" customWidth="1"/>
    <col min="2060" max="2060" width="11.42578125" style="11" customWidth="1"/>
    <col min="2061" max="2062" width="12" style="11" customWidth="1"/>
    <col min="2063" max="2299" width="8.5703125" style="11"/>
    <col min="2300" max="2300" width="5.5703125" style="11" customWidth="1"/>
    <col min="2301" max="2301" width="13.7109375" style="11" customWidth="1"/>
    <col min="2302" max="2302" width="29" style="11" customWidth="1"/>
    <col min="2303" max="2303" width="14.42578125" style="11" customWidth="1"/>
    <col min="2304" max="2304" width="17.5703125" style="11" customWidth="1"/>
    <col min="2305" max="2305" width="17.7109375" style="11" customWidth="1"/>
    <col min="2306" max="2306" width="19.5703125" style="11" customWidth="1"/>
    <col min="2307" max="2307" width="21" style="11" customWidth="1"/>
    <col min="2308" max="2308" width="18.28515625" style="11" customWidth="1"/>
    <col min="2309" max="2311" width="16.5703125" style="11" customWidth="1"/>
    <col min="2312" max="2312" width="15.28515625" style="11" customWidth="1"/>
    <col min="2313" max="2313" width="25.5703125" style="11" customWidth="1"/>
    <col min="2314" max="2314" width="8.5703125" style="11"/>
    <col min="2315" max="2315" width="12" style="11" customWidth="1"/>
    <col min="2316" max="2316" width="11.42578125" style="11" customWidth="1"/>
    <col min="2317" max="2318" width="12" style="11" customWidth="1"/>
    <col min="2319" max="2555" width="8.5703125" style="11"/>
    <col min="2556" max="2556" width="5.5703125" style="11" customWidth="1"/>
    <col min="2557" max="2557" width="13.7109375" style="11" customWidth="1"/>
    <col min="2558" max="2558" width="29" style="11" customWidth="1"/>
    <col min="2559" max="2559" width="14.42578125" style="11" customWidth="1"/>
    <col min="2560" max="2560" width="17.5703125" style="11" customWidth="1"/>
    <col min="2561" max="2561" width="17.7109375" style="11" customWidth="1"/>
    <col min="2562" max="2562" width="19.5703125" style="11" customWidth="1"/>
    <col min="2563" max="2563" width="21" style="11" customWidth="1"/>
    <col min="2564" max="2564" width="18.28515625" style="11" customWidth="1"/>
    <col min="2565" max="2567" width="16.5703125" style="11" customWidth="1"/>
    <col min="2568" max="2568" width="15.28515625" style="11" customWidth="1"/>
    <col min="2569" max="2569" width="25.5703125" style="11" customWidth="1"/>
    <col min="2570" max="2570" width="8.5703125" style="11"/>
    <col min="2571" max="2571" width="12" style="11" customWidth="1"/>
    <col min="2572" max="2572" width="11.42578125" style="11" customWidth="1"/>
    <col min="2573" max="2574" width="12" style="11" customWidth="1"/>
    <col min="2575" max="2811" width="8.5703125" style="11"/>
    <col min="2812" max="2812" width="5.5703125" style="11" customWidth="1"/>
    <col min="2813" max="2813" width="13.7109375" style="11" customWidth="1"/>
    <col min="2814" max="2814" width="29" style="11" customWidth="1"/>
    <col min="2815" max="2815" width="14.42578125" style="11" customWidth="1"/>
    <col min="2816" max="2816" width="17.5703125" style="11" customWidth="1"/>
    <col min="2817" max="2817" width="17.7109375" style="11" customWidth="1"/>
    <col min="2818" max="2818" width="19.5703125" style="11" customWidth="1"/>
    <col min="2819" max="2819" width="21" style="11" customWidth="1"/>
    <col min="2820" max="2820" width="18.28515625" style="11" customWidth="1"/>
    <col min="2821" max="2823" width="16.5703125" style="11" customWidth="1"/>
    <col min="2824" max="2824" width="15.28515625" style="11" customWidth="1"/>
    <col min="2825" max="2825" width="25.5703125" style="11" customWidth="1"/>
    <col min="2826" max="2826" width="8.5703125" style="11"/>
    <col min="2827" max="2827" width="12" style="11" customWidth="1"/>
    <col min="2828" max="2828" width="11.42578125" style="11" customWidth="1"/>
    <col min="2829" max="2830" width="12" style="11" customWidth="1"/>
    <col min="2831" max="3067" width="8.5703125" style="11"/>
    <col min="3068" max="3068" width="5.5703125" style="11" customWidth="1"/>
    <col min="3069" max="3069" width="13.7109375" style="11" customWidth="1"/>
    <col min="3070" max="3070" width="29" style="11" customWidth="1"/>
    <col min="3071" max="3071" width="14.42578125" style="11" customWidth="1"/>
    <col min="3072" max="3072" width="17.5703125" style="11" customWidth="1"/>
    <col min="3073" max="3073" width="17.7109375" style="11" customWidth="1"/>
    <col min="3074" max="3074" width="19.5703125" style="11" customWidth="1"/>
    <col min="3075" max="3075" width="21" style="11" customWidth="1"/>
    <col min="3076" max="3076" width="18.28515625" style="11" customWidth="1"/>
    <col min="3077" max="3079" width="16.5703125" style="11" customWidth="1"/>
    <col min="3080" max="3080" width="15.28515625" style="11" customWidth="1"/>
    <col min="3081" max="3081" width="25.5703125" style="11" customWidth="1"/>
    <col min="3082" max="3082" width="8.5703125" style="11"/>
    <col min="3083" max="3083" width="12" style="11" customWidth="1"/>
    <col min="3084" max="3084" width="11.42578125" style="11" customWidth="1"/>
    <col min="3085" max="3086" width="12" style="11" customWidth="1"/>
    <col min="3087" max="3323" width="8.5703125" style="11"/>
    <col min="3324" max="3324" width="5.5703125" style="11" customWidth="1"/>
    <col min="3325" max="3325" width="13.7109375" style="11" customWidth="1"/>
    <col min="3326" max="3326" width="29" style="11" customWidth="1"/>
    <col min="3327" max="3327" width="14.42578125" style="11" customWidth="1"/>
    <col min="3328" max="3328" width="17.5703125" style="11" customWidth="1"/>
    <col min="3329" max="3329" width="17.7109375" style="11" customWidth="1"/>
    <col min="3330" max="3330" width="19.5703125" style="11" customWidth="1"/>
    <col min="3331" max="3331" width="21" style="11" customWidth="1"/>
    <col min="3332" max="3332" width="18.28515625" style="11" customWidth="1"/>
    <col min="3333" max="3335" width="16.5703125" style="11" customWidth="1"/>
    <col min="3336" max="3336" width="15.28515625" style="11" customWidth="1"/>
    <col min="3337" max="3337" width="25.5703125" style="11" customWidth="1"/>
    <col min="3338" max="3338" width="8.5703125" style="11"/>
    <col min="3339" max="3339" width="12" style="11" customWidth="1"/>
    <col min="3340" max="3340" width="11.42578125" style="11" customWidth="1"/>
    <col min="3341" max="3342" width="12" style="11" customWidth="1"/>
    <col min="3343" max="3579" width="8.5703125" style="11"/>
    <col min="3580" max="3580" width="5.5703125" style="11" customWidth="1"/>
    <col min="3581" max="3581" width="13.7109375" style="11" customWidth="1"/>
    <col min="3582" max="3582" width="29" style="11" customWidth="1"/>
    <col min="3583" max="3583" width="14.42578125" style="11" customWidth="1"/>
    <col min="3584" max="3584" width="17.5703125" style="11" customWidth="1"/>
    <col min="3585" max="3585" width="17.7109375" style="11" customWidth="1"/>
    <col min="3586" max="3586" width="19.5703125" style="11" customWidth="1"/>
    <col min="3587" max="3587" width="21" style="11" customWidth="1"/>
    <col min="3588" max="3588" width="18.28515625" style="11" customWidth="1"/>
    <col min="3589" max="3591" width="16.5703125" style="11" customWidth="1"/>
    <col min="3592" max="3592" width="15.28515625" style="11" customWidth="1"/>
    <col min="3593" max="3593" width="25.5703125" style="11" customWidth="1"/>
    <col min="3594" max="3594" width="8.5703125" style="11"/>
    <col min="3595" max="3595" width="12" style="11" customWidth="1"/>
    <col min="3596" max="3596" width="11.42578125" style="11" customWidth="1"/>
    <col min="3597" max="3598" width="12" style="11" customWidth="1"/>
    <col min="3599" max="3835" width="8.5703125" style="11"/>
    <col min="3836" max="3836" width="5.5703125" style="11" customWidth="1"/>
    <col min="3837" max="3837" width="13.7109375" style="11" customWidth="1"/>
    <col min="3838" max="3838" width="29" style="11" customWidth="1"/>
    <col min="3839" max="3839" width="14.42578125" style="11" customWidth="1"/>
    <col min="3840" max="3840" width="17.5703125" style="11" customWidth="1"/>
    <col min="3841" max="3841" width="17.7109375" style="11" customWidth="1"/>
    <col min="3842" max="3842" width="19.5703125" style="11" customWidth="1"/>
    <col min="3843" max="3843" width="21" style="11" customWidth="1"/>
    <col min="3844" max="3844" width="18.28515625" style="11" customWidth="1"/>
    <col min="3845" max="3847" width="16.5703125" style="11" customWidth="1"/>
    <col min="3848" max="3848" width="15.28515625" style="11" customWidth="1"/>
    <col min="3849" max="3849" width="25.5703125" style="11" customWidth="1"/>
    <col min="3850" max="3850" width="8.5703125" style="11"/>
    <col min="3851" max="3851" width="12" style="11" customWidth="1"/>
    <col min="3852" max="3852" width="11.42578125" style="11" customWidth="1"/>
    <col min="3853" max="3854" width="12" style="11" customWidth="1"/>
    <col min="3855" max="4091" width="8.5703125" style="11"/>
    <col min="4092" max="4092" width="5.5703125" style="11" customWidth="1"/>
    <col min="4093" max="4093" width="13.7109375" style="11" customWidth="1"/>
    <col min="4094" max="4094" width="29" style="11" customWidth="1"/>
    <col min="4095" max="4095" width="14.42578125" style="11" customWidth="1"/>
    <col min="4096" max="4096" width="17.5703125" style="11" customWidth="1"/>
    <col min="4097" max="4097" width="17.7109375" style="11" customWidth="1"/>
    <col min="4098" max="4098" width="19.5703125" style="11" customWidth="1"/>
    <col min="4099" max="4099" width="21" style="11" customWidth="1"/>
    <col min="4100" max="4100" width="18.28515625" style="11" customWidth="1"/>
    <col min="4101" max="4103" width="16.5703125" style="11" customWidth="1"/>
    <col min="4104" max="4104" width="15.28515625" style="11" customWidth="1"/>
    <col min="4105" max="4105" width="25.5703125" style="11" customWidth="1"/>
    <col min="4106" max="4106" width="8.5703125" style="11"/>
    <col min="4107" max="4107" width="12" style="11" customWidth="1"/>
    <col min="4108" max="4108" width="11.42578125" style="11" customWidth="1"/>
    <col min="4109" max="4110" width="12" style="11" customWidth="1"/>
    <col min="4111" max="4347" width="8.5703125" style="11"/>
    <col min="4348" max="4348" width="5.5703125" style="11" customWidth="1"/>
    <col min="4349" max="4349" width="13.7109375" style="11" customWidth="1"/>
    <col min="4350" max="4350" width="29" style="11" customWidth="1"/>
    <col min="4351" max="4351" width="14.42578125" style="11" customWidth="1"/>
    <col min="4352" max="4352" width="17.5703125" style="11" customWidth="1"/>
    <col min="4353" max="4353" width="17.7109375" style="11" customWidth="1"/>
    <col min="4354" max="4354" width="19.5703125" style="11" customWidth="1"/>
    <col min="4355" max="4355" width="21" style="11" customWidth="1"/>
    <col min="4356" max="4356" width="18.28515625" style="11" customWidth="1"/>
    <col min="4357" max="4359" width="16.5703125" style="11" customWidth="1"/>
    <col min="4360" max="4360" width="15.28515625" style="11" customWidth="1"/>
    <col min="4361" max="4361" width="25.5703125" style="11" customWidth="1"/>
    <col min="4362" max="4362" width="8.5703125" style="11"/>
    <col min="4363" max="4363" width="12" style="11" customWidth="1"/>
    <col min="4364" max="4364" width="11.42578125" style="11" customWidth="1"/>
    <col min="4365" max="4366" width="12" style="11" customWidth="1"/>
    <col min="4367" max="4603" width="8.5703125" style="11"/>
    <col min="4604" max="4604" width="5.5703125" style="11" customWidth="1"/>
    <col min="4605" max="4605" width="13.7109375" style="11" customWidth="1"/>
    <col min="4606" max="4606" width="29" style="11" customWidth="1"/>
    <col min="4607" max="4607" width="14.42578125" style="11" customWidth="1"/>
    <col min="4608" max="4608" width="17.5703125" style="11" customWidth="1"/>
    <col min="4609" max="4609" width="17.7109375" style="11" customWidth="1"/>
    <col min="4610" max="4610" width="19.5703125" style="11" customWidth="1"/>
    <col min="4611" max="4611" width="21" style="11" customWidth="1"/>
    <col min="4612" max="4612" width="18.28515625" style="11" customWidth="1"/>
    <col min="4613" max="4615" width="16.5703125" style="11" customWidth="1"/>
    <col min="4616" max="4616" width="15.28515625" style="11" customWidth="1"/>
    <col min="4617" max="4617" width="25.5703125" style="11" customWidth="1"/>
    <col min="4618" max="4618" width="8.5703125" style="11"/>
    <col min="4619" max="4619" width="12" style="11" customWidth="1"/>
    <col min="4620" max="4620" width="11.42578125" style="11" customWidth="1"/>
    <col min="4621" max="4622" width="12" style="11" customWidth="1"/>
    <col min="4623" max="4859" width="8.5703125" style="11"/>
    <col min="4860" max="4860" width="5.5703125" style="11" customWidth="1"/>
    <col min="4861" max="4861" width="13.7109375" style="11" customWidth="1"/>
    <col min="4862" max="4862" width="29" style="11" customWidth="1"/>
    <col min="4863" max="4863" width="14.42578125" style="11" customWidth="1"/>
    <col min="4864" max="4864" width="17.5703125" style="11" customWidth="1"/>
    <col min="4865" max="4865" width="17.7109375" style="11" customWidth="1"/>
    <col min="4866" max="4866" width="19.5703125" style="11" customWidth="1"/>
    <col min="4867" max="4867" width="21" style="11" customWidth="1"/>
    <col min="4868" max="4868" width="18.28515625" style="11" customWidth="1"/>
    <col min="4869" max="4871" width="16.5703125" style="11" customWidth="1"/>
    <col min="4872" max="4872" width="15.28515625" style="11" customWidth="1"/>
    <col min="4873" max="4873" width="25.5703125" style="11" customWidth="1"/>
    <col min="4874" max="4874" width="8.5703125" style="11"/>
    <col min="4875" max="4875" width="12" style="11" customWidth="1"/>
    <col min="4876" max="4876" width="11.42578125" style="11" customWidth="1"/>
    <col min="4877" max="4878" width="12" style="11" customWidth="1"/>
    <col min="4879" max="5115" width="8.5703125" style="11"/>
    <col min="5116" max="5116" width="5.5703125" style="11" customWidth="1"/>
    <col min="5117" max="5117" width="13.7109375" style="11" customWidth="1"/>
    <col min="5118" max="5118" width="29" style="11" customWidth="1"/>
    <col min="5119" max="5119" width="14.42578125" style="11" customWidth="1"/>
    <col min="5120" max="5120" width="17.5703125" style="11" customWidth="1"/>
    <col min="5121" max="5121" width="17.7109375" style="11" customWidth="1"/>
    <col min="5122" max="5122" width="19.5703125" style="11" customWidth="1"/>
    <col min="5123" max="5123" width="21" style="11" customWidth="1"/>
    <col min="5124" max="5124" width="18.28515625" style="11" customWidth="1"/>
    <col min="5125" max="5127" width="16.5703125" style="11" customWidth="1"/>
    <col min="5128" max="5128" width="15.28515625" style="11" customWidth="1"/>
    <col min="5129" max="5129" width="25.5703125" style="11" customWidth="1"/>
    <col min="5130" max="5130" width="8.5703125" style="11"/>
    <col min="5131" max="5131" width="12" style="11" customWidth="1"/>
    <col min="5132" max="5132" width="11.42578125" style="11" customWidth="1"/>
    <col min="5133" max="5134" width="12" style="11" customWidth="1"/>
    <col min="5135" max="5371" width="8.5703125" style="11"/>
    <col min="5372" max="5372" width="5.5703125" style="11" customWidth="1"/>
    <col min="5373" max="5373" width="13.7109375" style="11" customWidth="1"/>
    <col min="5374" max="5374" width="29" style="11" customWidth="1"/>
    <col min="5375" max="5375" width="14.42578125" style="11" customWidth="1"/>
    <col min="5376" max="5376" width="17.5703125" style="11" customWidth="1"/>
    <col min="5377" max="5377" width="17.7109375" style="11" customWidth="1"/>
    <col min="5378" max="5378" width="19.5703125" style="11" customWidth="1"/>
    <col min="5379" max="5379" width="21" style="11" customWidth="1"/>
    <col min="5380" max="5380" width="18.28515625" style="11" customWidth="1"/>
    <col min="5381" max="5383" width="16.5703125" style="11" customWidth="1"/>
    <col min="5384" max="5384" width="15.28515625" style="11" customWidth="1"/>
    <col min="5385" max="5385" width="25.5703125" style="11" customWidth="1"/>
    <col min="5386" max="5386" width="8.5703125" style="11"/>
    <col min="5387" max="5387" width="12" style="11" customWidth="1"/>
    <col min="5388" max="5388" width="11.42578125" style="11" customWidth="1"/>
    <col min="5389" max="5390" width="12" style="11" customWidth="1"/>
    <col min="5391" max="5627" width="8.5703125" style="11"/>
    <col min="5628" max="5628" width="5.5703125" style="11" customWidth="1"/>
    <col min="5629" max="5629" width="13.7109375" style="11" customWidth="1"/>
    <col min="5630" max="5630" width="29" style="11" customWidth="1"/>
    <col min="5631" max="5631" width="14.42578125" style="11" customWidth="1"/>
    <col min="5632" max="5632" width="17.5703125" style="11" customWidth="1"/>
    <col min="5633" max="5633" width="17.7109375" style="11" customWidth="1"/>
    <col min="5634" max="5634" width="19.5703125" style="11" customWidth="1"/>
    <col min="5635" max="5635" width="21" style="11" customWidth="1"/>
    <col min="5636" max="5636" width="18.28515625" style="11" customWidth="1"/>
    <col min="5637" max="5639" width="16.5703125" style="11" customWidth="1"/>
    <col min="5640" max="5640" width="15.28515625" style="11" customWidth="1"/>
    <col min="5641" max="5641" width="25.5703125" style="11" customWidth="1"/>
    <col min="5642" max="5642" width="8.5703125" style="11"/>
    <col min="5643" max="5643" width="12" style="11" customWidth="1"/>
    <col min="5644" max="5644" width="11.42578125" style="11" customWidth="1"/>
    <col min="5645" max="5646" width="12" style="11" customWidth="1"/>
    <col min="5647" max="5883" width="8.5703125" style="11"/>
    <col min="5884" max="5884" width="5.5703125" style="11" customWidth="1"/>
    <col min="5885" max="5885" width="13.7109375" style="11" customWidth="1"/>
    <col min="5886" max="5886" width="29" style="11" customWidth="1"/>
    <col min="5887" max="5887" width="14.42578125" style="11" customWidth="1"/>
    <col min="5888" max="5888" width="17.5703125" style="11" customWidth="1"/>
    <col min="5889" max="5889" width="17.7109375" style="11" customWidth="1"/>
    <col min="5890" max="5890" width="19.5703125" style="11" customWidth="1"/>
    <col min="5891" max="5891" width="21" style="11" customWidth="1"/>
    <col min="5892" max="5892" width="18.28515625" style="11" customWidth="1"/>
    <col min="5893" max="5895" width="16.5703125" style="11" customWidth="1"/>
    <col min="5896" max="5896" width="15.28515625" style="11" customWidth="1"/>
    <col min="5897" max="5897" width="25.5703125" style="11" customWidth="1"/>
    <col min="5898" max="5898" width="8.5703125" style="11"/>
    <col min="5899" max="5899" width="12" style="11" customWidth="1"/>
    <col min="5900" max="5900" width="11.42578125" style="11" customWidth="1"/>
    <col min="5901" max="5902" width="12" style="11" customWidth="1"/>
    <col min="5903" max="6139" width="8.5703125" style="11"/>
    <col min="6140" max="6140" width="5.5703125" style="11" customWidth="1"/>
    <col min="6141" max="6141" width="13.7109375" style="11" customWidth="1"/>
    <col min="6142" max="6142" width="29" style="11" customWidth="1"/>
    <col min="6143" max="6143" width="14.42578125" style="11" customWidth="1"/>
    <col min="6144" max="6144" width="17.5703125" style="11" customWidth="1"/>
    <col min="6145" max="6145" width="17.7109375" style="11" customWidth="1"/>
    <col min="6146" max="6146" width="19.5703125" style="11" customWidth="1"/>
    <col min="6147" max="6147" width="21" style="11" customWidth="1"/>
    <col min="6148" max="6148" width="18.28515625" style="11" customWidth="1"/>
    <col min="6149" max="6151" width="16.5703125" style="11" customWidth="1"/>
    <col min="6152" max="6152" width="15.28515625" style="11" customWidth="1"/>
    <col min="6153" max="6153" width="25.5703125" style="11" customWidth="1"/>
    <col min="6154" max="6154" width="8.5703125" style="11"/>
    <col min="6155" max="6155" width="12" style="11" customWidth="1"/>
    <col min="6156" max="6156" width="11.42578125" style="11" customWidth="1"/>
    <col min="6157" max="6158" width="12" style="11" customWidth="1"/>
    <col min="6159" max="6395" width="8.5703125" style="11"/>
    <col min="6396" max="6396" width="5.5703125" style="11" customWidth="1"/>
    <col min="6397" max="6397" width="13.7109375" style="11" customWidth="1"/>
    <col min="6398" max="6398" width="29" style="11" customWidth="1"/>
    <col min="6399" max="6399" width="14.42578125" style="11" customWidth="1"/>
    <col min="6400" max="6400" width="17.5703125" style="11" customWidth="1"/>
    <col min="6401" max="6401" width="17.7109375" style="11" customWidth="1"/>
    <col min="6402" max="6402" width="19.5703125" style="11" customWidth="1"/>
    <col min="6403" max="6403" width="21" style="11" customWidth="1"/>
    <col min="6404" max="6404" width="18.28515625" style="11" customWidth="1"/>
    <col min="6405" max="6407" width="16.5703125" style="11" customWidth="1"/>
    <col min="6408" max="6408" width="15.28515625" style="11" customWidth="1"/>
    <col min="6409" max="6409" width="25.5703125" style="11" customWidth="1"/>
    <col min="6410" max="6410" width="8.5703125" style="11"/>
    <col min="6411" max="6411" width="12" style="11" customWidth="1"/>
    <col min="6412" max="6412" width="11.42578125" style="11" customWidth="1"/>
    <col min="6413" max="6414" width="12" style="11" customWidth="1"/>
    <col min="6415" max="6651" width="8.5703125" style="11"/>
    <col min="6652" max="6652" width="5.5703125" style="11" customWidth="1"/>
    <col min="6653" max="6653" width="13.7109375" style="11" customWidth="1"/>
    <col min="6654" max="6654" width="29" style="11" customWidth="1"/>
    <col min="6655" max="6655" width="14.42578125" style="11" customWidth="1"/>
    <col min="6656" max="6656" width="17.5703125" style="11" customWidth="1"/>
    <col min="6657" max="6657" width="17.7109375" style="11" customWidth="1"/>
    <col min="6658" max="6658" width="19.5703125" style="11" customWidth="1"/>
    <col min="6659" max="6659" width="21" style="11" customWidth="1"/>
    <col min="6660" max="6660" width="18.28515625" style="11" customWidth="1"/>
    <col min="6661" max="6663" width="16.5703125" style="11" customWidth="1"/>
    <col min="6664" max="6664" width="15.28515625" style="11" customWidth="1"/>
    <col min="6665" max="6665" width="25.5703125" style="11" customWidth="1"/>
    <col min="6666" max="6666" width="8.5703125" style="11"/>
    <col min="6667" max="6667" width="12" style="11" customWidth="1"/>
    <col min="6668" max="6668" width="11.42578125" style="11" customWidth="1"/>
    <col min="6669" max="6670" width="12" style="11" customWidth="1"/>
    <col min="6671" max="6907" width="8.5703125" style="11"/>
    <col min="6908" max="6908" width="5.5703125" style="11" customWidth="1"/>
    <col min="6909" max="6909" width="13.7109375" style="11" customWidth="1"/>
    <col min="6910" max="6910" width="29" style="11" customWidth="1"/>
    <col min="6911" max="6911" width="14.42578125" style="11" customWidth="1"/>
    <col min="6912" max="6912" width="17.5703125" style="11" customWidth="1"/>
    <col min="6913" max="6913" width="17.7109375" style="11" customWidth="1"/>
    <col min="6914" max="6914" width="19.5703125" style="11" customWidth="1"/>
    <col min="6915" max="6915" width="21" style="11" customWidth="1"/>
    <col min="6916" max="6916" width="18.28515625" style="11" customWidth="1"/>
    <col min="6917" max="6919" width="16.5703125" style="11" customWidth="1"/>
    <col min="6920" max="6920" width="15.28515625" style="11" customWidth="1"/>
    <col min="6921" max="6921" width="25.5703125" style="11" customWidth="1"/>
    <col min="6922" max="6922" width="8.5703125" style="11"/>
    <col min="6923" max="6923" width="12" style="11" customWidth="1"/>
    <col min="6924" max="6924" width="11.42578125" style="11" customWidth="1"/>
    <col min="6925" max="6926" width="12" style="11" customWidth="1"/>
    <col min="6927" max="7163" width="8.5703125" style="11"/>
    <col min="7164" max="7164" width="5.5703125" style="11" customWidth="1"/>
    <col min="7165" max="7165" width="13.7109375" style="11" customWidth="1"/>
    <col min="7166" max="7166" width="29" style="11" customWidth="1"/>
    <col min="7167" max="7167" width="14.42578125" style="11" customWidth="1"/>
    <col min="7168" max="7168" width="17.5703125" style="11" customWidth="1"/>
    <col min="7169" max="7169" width="17.7109375" style="11" customWidth="1"/>
    <col min="7170" max="7170" width="19.5703125" style="11" customWidth="1"/>
    <col min="7171" max="7171" width="21" style="11" customWidth="1"/>
    <col min="7172" max="7172" width="18.28515625" style="11" customWidth="1"/>
    <col min="7173" max="7175" width="16.5703125" style="11" customWidth="1"/>
    <col min="7176" max="7176" width="15.28515625" style="11" customWidth="1"/>
    <col min="7177" max="7177" width="25.5703125" style="11" customWidth="1"/>
    <col min="7178" max="7178" width="8.5703125" style="11"/>
    <col min="7179" max="7179" width="12" style="11" customWidth="1"/>
    <col min="7180" max="7180" width="11.42578125" style="11" customWidth="1"/>
    <col min="7181" max="7182" width="12" style="11" customWidth="1"/>
    <col min="7183" max="7419" width="8.5703125" style="11"/>
    <col min="7420" max="7420" width="5.5703125" style="11" customWidth="1"/>
    <col min="7421" max="7421" width="13.7109375" style="11" customWidth="1"/>
    <col min="7422" max="7422" width="29" style="11" customWidth="1"/>
    <col min="7423" max="7423" width="14.42578125" style="11" customWidth="1"/>
    <col min="7424" max="7424" width="17.5703125" style="11" customWidth="1"/>
    <col min="7425" max="7425" width="17.7109375" style="11" customWidth="1"/>
    <col min="7426" max="7426" width="19.5703125" style="11" customWidth="1"/>
    <col min="7427" max="7427" width="21" style="11" customWidth="1"/>
    <col min="7428" max="7428" width="18.28515625" style="11" customWidth="1"/>
    <col min="7429" max="7431" width="16.5703125" style="11" customWidth="1"/>
    <col min="7432" max="7432" width="15.28515625" style="11" customWidth="1"/>
    <col min="7433" max="7433" width="25.5703125" style="11" customWidth="1"/>
    <col min="7434" max="7434" width="8.5703125" style="11"/>
    <col min="7435" max="7435" width="12" style="11" customWidth="1"/>
    <col min="7436" max="7436" width="11.42578125" style="11" customWidth="1"/>
    <col min="7437" max="7438" width="12" style="11" customWidth="1"/>
    <col min="7439" max="7675" width="8.5703125" style="11"/>
    <col min="7676" max="7676" width="5.5703125" style="11" customWidth="1"/>
    <col min="7677" max="7677" width="13.7109375" style="11" customWidth="1"/>
    <col min="7678" max="7678" width="29" style="11" customWidth="1"/>
    <col min="7679" max="7679" width="14.42578125" style="11" customWidth="1"/>
    <col min="7680" max="7680" width="17.5703125" style="11" customWidth="1"/>
    <col min="7681" max="7681" width="17.7109375" style="11" customWidth="1"/>
    <col min="7682" max="7682" width="19.5703125" style="11" customWidth="1"/>
    <col min="7683" max="7683" width="21" style="11" customWidth="1"/>
    <col min="7684" max="7684" width="18.28515625" style="11" customWidth="1"/>
    <col min="7685" max="7687" width="16.5703125" style="11" customWidth="1"/>
    <col min="7688" max="7688" width="15.28515625" style="11" customWidth="1"/>
    <col min="7689" max="7689" width="25.5703125" style="11" customWidth="1"/>
    <col min="7690" max="7690" width="8.5703125" style="11"/>
    <col min="7691" max="7691" width="12" style="11" customWidth="1"/>
    <col min="7692" max="7692" width="11.42578125" style="11" customWidth="1"/>
    <col min="7693" max="7694" width="12" style="11" customWidth="1"/>
    <col min="7695" max="7931" width="8.5703125" style="11"/>
    <col min="7932" max="7932" width="5.5703125" style="11" customWidth="1"/>
    <col min="7933" max="7933" width="13.7109375" style="11" customWidth="1"/>
    <col min="7934" max="7934" width="29" style="11" customWidth="1"/>
    <col min="7935" max="7935" width="14.42578125" style="11" customWidth="1"/>
    <col min="7936" max="7936" width="17.5703125" style="11" customWidth="1"/>
    <col min="7937" max="7937" width="17.7109375" style="11" customWidth="1"/>
    <col min="7938" max="7938" width="19.5703125" style="11" customWidth="1"/>
    <col min="7939" max="7939" width="21" style="11" customWidth="1"/>
    <col min="7940" max="7940" width="18.28515625" style="11" customWidth="1"/>
    <col min="7941" max="7943" width="16.5703125" style="11" customWidth="1"/>
    <col min="7944" max="7944" width="15.28515625" style="11" customWidth="1"/>
    <col min="7945" max="7945" width="25.5703125" style="11" customWidth="1"/>
    <col min="7946" max="7946" width="8.5703125" style="11"/>
    <col min="7947" max="7947" width="12" style="11" customWidth="1"/>
    <col min="7948" max="7948" width="11.42578125" style="11" customWidth="1"/>
    <col min="7949" max="7950" width="12" style="11" customWidth="1"/>
    <col min="7951" max="8187" width="8.5703125" style="11"/>
    <col min="8188" max="8188" width="5.5703125" style="11" customWidth="1"/>
    <col min="8189" max="8189" width="13.7109375" style="11" customWidth="1"/>
    <col min="8190" max="8190" width="29" style="11" customWidth="1"/>
    <col min="8191" max="8191" width="14.42578125" style="11" customWidth="1"/>
    <col min="8192" max="8192" width="17.5703125" style="11" customWidth="1"/>
    <col min="8193" max="8193" width="17.7109375" style="11" customWidth="1"/>
    <col min="8194" max="8194" width="19.5703125" style="11" customWidth="1"/>
    <col min="8195" max="8195" width="21" style="11" customWidth="1"/>
    <col min="8196" max="8196" width="18.28515625" style="11" customWidth="1"/>
    <col min="8197" max="8199" width="16.5703125" style="11" customWidth="1"/>
    <col min="8200" max="8200" width="15.28515625" style="11" customWidth="1"/>
    <col min="8201" max="8201" width="25.5703125" style="11" customWidth="1"/>
    <col min="8202" max="8202" width="8.5703125" style="11"/>
    <col min="8203" max="8203" width="12" style="11" customWidth="1"/>
    <col min="8204" max="8204" width="11.42578125" style="11" customWidth="1"/>
    <col min="8205" max="8206" width="12" style="11" customWidth="1"/>
    <col min="8207" max="8443" width="8.5703125" style="11"/>
    <col min="8444" max="8444" width="5.5703125" style="11" customWidth="1"/>
    <col min="8445" max="8445" width="13.7109375" style="11" customWidth="1"/>
    <col min="8446" max="8446" width="29" style="11" customWidth="1"/>
    <col min="8447" max="8447" width="14.42578125" style="11" customWidth="1"/>
    <col min="8448" max="8448" width="17.5703125" style="11" customWidth="1"/>
    <col min="8449" max="8449" width="17.7109375" style="11" customWidth="1"/>
    <col min="8450" max="8450" width="19.5703125" style="11" customWidth="1"/>
    <col min="8451" max="8451" width="21" style="11" customWidth="1"/>
    <col min="8452" max="8452" width="18.28515625" style="11" customWidth="1"/>
    <col min="8453" max="8455" width="16.5703125" style="11" customWidth="1"/>
    <col min="8456" max="8456" width="15.28515625" style="11" customWidth="1"/>
    <col min="8457" max="8457" width="25.5703125" style="11" customWidth="1"/>
    <col min="8458" max="8458" width="8.5703125" style="11"/>
    <col min="8459" max="8459" width="12" style="11" customWidth="1"/>
    <col min="8460" max="8460" width="11.42578125" style="11" customWidth="1"/>
    <col min="8461" max="8462" width="12" style="11" customWidth="1"/>
    <col min="8463" max="8699" width="8.5703125" style="11"/>
    <col min="8700" max="8700" width="5.5703125" style="11" customWidth="1"/>
    <col min="8701" max="8701" width="13.7109375" style="11" customWidth="1"/>
    <col min="8702" max="8702" width="29" style="11" customWidth="1"/>
    <col min="8703" max="8703" width="14.42578125" style="11" customWidth="1"/>
    <col min="8704" max="8704" width="17.5703125" style="11" customWidth="1"/>
    <col min="8705" max="8705" width="17.7109375" style="11" customWidth="1"/>
    <col min="8706" max="8706" width="19.5703125" style="11" customWidth="1"/>
    <col min="8707" max="8707" width="21" style="11" customWidth="1"/>
    <col min="8708" max="8708" width="18.28515625" style="11" customWidth="1"/>
    <col min="8709" max="8711" width="16.5703125" style="11" customWidth="1"/>
    <col min="8712" max="8712" width="15.28515625" style="11" customWidth="1"/>
    <col min="8713" max="8713" width="25.5703125" style="11" customWidth="1"/>
    <col min="8714" max="8714" width="8.5703125" style="11"/>
    <col min="8715" max="8715" width="12" style="11" customWidth="1"/>
    <col min="8716" max="8716" width="11.42578125" style="11" customWidth="1"/>
    <col min="8717" max="8718" width="12" style="11" customWidth="1"/>
    <col min="8719" max="8955" width="8.5703125" style="11"/>
    <col min="8956" max="8956" width="5.5703125" style="11" customWidth="1"/>
    <col min="8957" max="8957" width="13.7109375" style="11" customWidth="1"/>
    <col min="8958" max="8958" width="29" style="11" customWidth="1"/>
    <col min="8959" max="8959" width="14.42578125" style="11" customWidth="1"/>
    <col min="8960" max="8960" width="17.5703125" style="11" customWidth="1"/>
    <col min="8961" max="8961" width="17.7109375" style="11" customWidth="1"/>
    <col min="8962" max="8962" width="19.5703125" style="11" customWidth="1"/>
    <col min="8963" max="8963" width="21" style="11" customWidth="1"/>
    <col min="8964" max="8964" width="18.28515625" style="11" customWidth="1"/>
    <col min="8965" max="8967" width="16.5703125" style="11" customWidth="1"/>
    <col min="8968" max="8968" width="15.28515625" style="11" customWidth="1"/>
    <col min="8969" max="8969" width="25.5703125" style="11" customWidth="1"/>
    <col min="8970" max="8970" width="8.5703125" style="11"/>
    <col min="8971" max="8971" width="12" style="11" customWidth="1"/>
    <col min="8972" max="8972" width="11.42578125" style="11" customWidth="1"/>
    <col min="8973" max="8974" width="12" style="11" customWidth="1"/>
    <col min="8975" max="9211" width="8.5703125" style="11"/>
    <col min="9212" max="9212" width="5.5703125" style="11" customWidth="1"/>
    <col min="9213" max="9213" width="13.7109375" style="11" customWidth="1"/>
    <col min="9214" max="9214" width="29" style="11" customWidth="1"/>
    <col min="9215" max="9215" width="14.42578125" style="11" customWidth="1"/>
    <col min="9216" max="9216" width="17.5703125" style="11" customWidth="1"/>
    <col min="9217" max="9217" width="17.7109375" style="11" customWidth="1"/>
    <col min="9218" max="9218" width="19.5703125" style="11" customWidth="1"/>
    <col min="9219" max="9219" width="21" style="11" customWidth="1"/>
    <col min="9220" max="9220" width="18.28515625" style="11" customWidth="1"/>
    <col min="9221" max="9223" width="16.5703125" style="11" customWidth="1"/>
    <col min="9224" max="9224" width="15.28515625" style="11" customWidth="1"/>
    <col min="9225" max="9225" width="25.5703125" style="11" customWidth="1"/>
    <col min="9226" max="9226" width="8.5703125" style="11"/>
    <col min="9227" max="9227" width="12" style="11" customWidth="1"/>
    <col min="9228" max="9228" width="11.42578125" style="11" customWidth="1"/>
    <col min="9229" max="9230" width="12" style="11" customWidth="1"/>
    <col min="9231" max="9467" width="8.5703125" style="11"/>
    <col min="9468" max="9468" width="5.5703125" style="11" customWidth="1"/>
    <col min="9469" max="9469" width="13.7109375" style="11" customWidth="1"/>
    <col min="9470" max="9470" width="29" style="11" customWidth="1"/>
    <col min="9471" max="9471" width="14.42578125" style="11" customWidth="1"/>
    <col min="9472" max="9472" width="17.5703125" style="11" customWidth="1"/>
    <col min="9473" max="9473" width="17.7109375" style="11" customWidth="1"/>
    <col min="9474" max="9474" width="19.5703125" style="11" customWidth="1"/>
    <col min="9475" max="9475" width="21" style="11" customWidth="1"/>
    <col min="9476" max="9476" width="18.28515625" style="11" customWidth="1"/>
    <col min="9477" max="9479" width="16.5703125" style="11" customWidth="1"/>
    <col min="9480" max="9480" width="15.28515625" style="11" customWidth="1"/>
    <col min="9481" max="9481" width="25.5703125" style="11" customWidth="1"/>
    <col min="9482" max="9482" width="8.5703125" style="11"/>
    <col min="9483" max="9483" width="12" style="11" customWidth="1"/>
    <col min="9484" max="9484" width="11.42578125" style="11" customWidth="1"/>
    <col min="9485" max="9486" width="12" style="11" customWidth="1"/>
    <col min="9487" max="9723" width="8.5703125" style="11"/>
    <col min="9724" max="9724" width="5.5703125" style="11" customWidth="1"/>
    <col min="9725" max="9725" width="13.7109375" style="11" customWidth="1"/>
    <col min="9726" max="9726" width="29" style="11" customWidth="1"/>
    <col min="9727" max="9727" width="14.42578125" style="11" customWidth="1"/>
    <col min="9728" max="9728" width="17.5703125" style="11" customWidth="1"/>
    <col min="9729" max="9729" width="17.7109375" style="11" customWidth="1"/>
    <col min="9730" max="9730" width="19.5703125" style="11" customWidth="1"/>
    <col min="9731" max="9731" width="21" style="11" customWidth="1"/>
    <col min="9732" max="9732" width="18.28515625" style="11" customWidth="1"/>
    <col min="9733" max="9735" width="16.5703125" style="11" customWidth="1"/>
    <col min="9736" max="9736" width="15.28515625" style="11" customWidth="1"/>
    <col min="9737" max="9737" width="25.5703125" style="11" customWidth="1"/>
    <col min="9738" max="9738" width="8.5703125" style="11"/>
    <col min="9739" max="9739" width="12" style="11" customWidth="1"/>
    <col min="9740" max="9740" width="11.42578125" style="11" customWidth="1"/>
    <col min="9741" max="9742" width="12" style="11" customWidth="1"/>
    <col min="9743" max="9979" width="8.5703125" style="11"/>
    <col min="9980" max="9980" width="5.5703125" style="11" customWidth="1"/>
    <col min="9981" max="9981" width="13.7109375" style="11" customWidth="1"/>
    <col min="9982" max="9982" width="29" style="11" customWidth="1"/>
    <col min="9983" max="9983" width="14.42578125" style="11" customWidth="1"/>
    <col min="9984" max="9984" width="17.5703125" style="11" customWidth="1"/>
    <col min="9985" max="9985" width="17.7109375" style="11" customWidth="1"/>
    <col min="9986" max="9986" width="19.5703125" style="11" customWidth="1"/>
    <col min="9987" max="9987" width="21" style="11" customWidth="1"/>
    <col min="9988" max="9988" width="18.28515625" style="11" customWidth="1"/>
    <col min="9989" max="9991" width="16.5703125" style="11" customWidth="1"/>
    <col min="9992" max="9992" width="15.28515625" style="11" customWidth="1"/>
    <col min="9993" max="9993" width="25.5703125" style="11" customWidth="1"/>
    <col min="9994" max="9994" width="8.5703125" style="11"/>
    <col min="9995" max="9995" width="12" style="11" customWidth="1"/>
    <col min="9996" max="9996" width="11.42578125" style="11" customWidth="1"/>
    <col min="9997" max="9998" width="12" style="11" customWidth="1"/>
    <col min="9999" max="10235" width="8.5703125" style="11"/>
    <col min="10236" max="10236" width="5.5703125" style="11" customWidth="1"/>
    <col min="10237" max="10237" width="13.7109375" style="11" customWidth="1"/>
    <col min="10238" max="10238" width="29" style="11" customWidth="1"/>
    <col min="10239" max="10239" width="14.42578125" style="11" customWidth="1"/>
    <col min="10240" max="10240" width="17.5703125" style="11" customWidth="1"/>
    <col min="10241" max="10241" width="17.7109375" style="11" customWidth="1"/>
    <col min="10242" max="10242" width="19.5703125" style="11" customWidth="1"/>
    <col min="10243" max="10243" width="21" style="11" customWidth="1"/>
    <col min="10244" max="10244" width="18.28515625" style="11" customWidth="1"/>
    <col min="10245" max="10247" width="16.5703125" style="11" customWidth="1"/>
    <col min="10248" max="10248" width="15.28515625" style="11" customWidth="1"/>
    <col min="10249" max="10249" width="25.5703125" style="11" customWidth="1"/>
    <col min="10250" max="10250" width="8.5703125" style="11"/>
    <col min="10251" max="10251" width="12" style="11" customWidth="1"/>
    <col min="10252" max="10252" width="11.42578125" style="11" customWidth="1"/>
    <col min="10253" max="10254" width="12" style="11" customWidth="1"/>
    <col min="10255" max="10491" width="8.5703125" style="11"/>
    <col min="10492" max="10492" width="5.5703125" style="11" customWidth="1"/>
    <col min="10493" max="10493" width="13.7109375" style="11" customWidth="1"/>
    <col min="10494" max="10494" width="29" style="11" customWidth="1"/>
    <col min="10495" max="10495" width="14.42578125" style="11" customWidth="1"/>
    <col min="10496" max="10496" width="17.5703125" style="11" customWidth="1"/>
    <col min="10497" max="10497" width="17.7109375" style="11" customWidth="1"/>
    <col min="10498" max="10498" width="19.5703125" style="11" customWidth="1"/>
    <col min="10499" max="10499" width="21" style="11" customWidth="1"/>
    <col min="10500" max="10500" width="18.28515625" style="11" customWidth="1"/>
    <col min="10501" max="10503" width="16.5703125" style="11" customWidth="1"/>
    <col min="10504" max="10504" width="15.28515625" style="11" customWidth="1"/>
    <col min="10505" max="10505" width="25.5703125" style="11" customWidth="1"/>
    <col min="10506" max="10506" width="8.5703125" style="11"/>
    <col min="10507" max="10507" width="12" style="11" customWidth="1"/>
    <col min="10508" max="10508" width="11.42578125" style="11" customWidth="1"/>
    <col min="10509" max="10510" width="12" style="11" customWidth="1"/>
    <col min="10511" max="10747" width="8.5703125" style="11"/>
    <col min="10748" max="10748" width="5.5703125" style="11" customWidth="1"/>
    <col min="10749" max="10749" width="13.7109375" style="11" customWidth="1"/>
    <col min="10750" max="10750" width="29" style="11" customWidth="1"/>
    <col min="10751" max="10751" width="14.42578125" style="11" customWidth="1"/>
    <col min="10752" max="10752" width="17.5703125" style="11" customWidth="1"/>
    <col min="10753" max="10753" width="17.7109375" style="11" customWidth="1"/>
    <col min="10754" max="10754" width="19.5703125" style="11" customWidth="1"/>
    <col min="10755" max="10755" width="21" style="11" customWidth="1"/>
    <col min="10756" max="10756" width="18.28515625" style="11" customWidth="1"/>
    <col min="10757" max="10759" width="16.5703125" style="11" customWidth="1"/>
    <col min="10760" max="10760" width="15.28515625" style="11" customWidth="1"/>
    <col min="10761" max="10761" width="25.5703125" style="11" customWidth="1"/>
    <col min="10762" max="10762" width="8.5703125" style="11"/>
    <col min="10763" max="10763" width="12" style="11" customWidth="1"/>
    <col min="10764" max="10764" width="11.42578125" style="11" customWidth="1"/>
    <col min="10765" max="10766" width="12" style="11" customWidth="1"/>
    <col min="10767" max="11003" width="8.5703125" style="11"/>
    <col min="11004" max="11004" width="5.5703125" style="11" customWidth="1"/>
    <col min="11005" max="11005" width="13.7109375" style="11" customWidth="1"/>
    <col min="11006" max="11006" width="29" style="11" customWidth="1"/>
    <col min="11007" max="11007" width="14.42578125" style="11" customWidth="1"/>
    <col min="11008" max="11008" width="17.5703125" style="11" customWidth="1"/>
    <col min="11009" max="11009" width="17.7109375" style="11" customWidth="1"/>
    <col min="11010" max="11010" width="19.5703125" style="11" customWidth="1"/>
    <col min="11011" max="11011" width="21" style="11" customWidth="1"/>
    <col min="11012" max="11012" width="18.28515625" style="11" customWidth="1"/>
    <col min="11013" max="11015" width="16.5703125" style="11" customWidth="1"/>
    <col min="11016" max="11016" width="15.28515625" style="11" customWidth="1"/>
    <col min="11017" max="11017" width="25.5703125" style="11" customWidth="1"/>
    <col min="11018" max="11018" width="8.5703125" style="11"/>
    <col min="11019" max="11019" width="12" style="11" customWidth="1"/>
    <col min="11020" max="11020" width="11.42578125" style="11" customWidth="1"/>
    <col min="11021" max="11022" width="12" style="11" customWidth="1"/>
    <col min="11023" max="11259" width="8.5703125" style="11"/>
    <col min="11260" max="11260" width="5.5703125" style="11" customWidth="1"/>
    <col min="11261" max="11261" width="13.7109375" style="11" customWidth="1"/>
    <col min="11262" max="11262" width="29" style="11" customWidth="1"/>
    <col min="11263" max="11263" width="14.42578125" style="11" customWidth="1"/>
    <col min="11264" max="11264" width="17.5703125" style="11" customWidth="1"/>
    <col min="11265" max="11265" width="17.7109375" style="11" customWidth="1"/>
    <col min="11266" max="11266" width="19.5703125" style="11" customWidth="1"/>
    <col min="11267" max="11267" width="21" style="11" customWidth="1"/>
    <col min="11268" max="11268" width="18.28515625" style="11" customWidth="1"/>
    <col min="11269" max="11271" width="16.5703125" style="11" customWidth="1"/>
    <col min="11272" max="11272" width="15.28515625" style="11" customWidth="1"/>
    <col min="11273" max="11273" width="25.5703125" style="11" customWidth="1"/>
    <col min="11274" max="11274" width="8.5703125" style="11"/>
    <col min="11275" max="11275" width="12" style="11" customWidth="1"/>
    <col min="11276" max="11276" width="11.42578125" style="11" customWidth="1"/>
    <col min="11277" max="11278" width="12" style="11" customWidth="1"/>
    <col min="11279" max="11515" width="8.5703125" style="11"/>
    <col min="11516" max="11516" width="5.5703125" style="11" customWidth="1"/>
    <col min="11517" max="11517" width="13.7109375" style="11" customWidth="1"/>
    <col min="11518" max="11518" width="29" style="11" customWidth="1"/>
    <col min="11519" max="11519" width="14.42578125" style="11" customWidth="1"/>
    <col min="11520" max="11520" width="17.5703125" style="11" customWidth="1"/>
    <col min="11521" max="11521" width="17.7109375" style="11" customWidth="1"/>
    <col min="11522" max="11522" width="19.5703125" style="11" customWidth="1"/>
    <col min="11523" max="11523" width="21" style="11" customWidth="1"/>
    <col min="11524" max="11524" width="18.28515625" style="11" customWidth="1"/>
    <col min="11525" max="11527" width="16.5703125" style="11" customWidth="1"/>
    <col min="11528" max="11528" width="15.28515625" style="11" customWidth="1"/>
    <col min="11529" max="11529" width="25.5703125" style="11" customWidth="1"/>
    <col min="11530" max="11530" width="8.5703125" style="11"/>
    <col min="11531" max="11531" width="12" style="11" customWidth="1"/>
    <col min="11532" max="11532" width="11.42578125" style="11" customWidth="1"/>
    <col min="11533" max="11534" width="12" style="11" customWidth="1"/>
    <col min="11535" max="11771" width="8.5703125" style="11"/>
    <col min="11772" max="11772" width="5.5703125" style="11" customWidth="1"/>
    <col min="11773" max="11773" width="13.7109375" style="11" customWidth="1"/>
    <col min="11774" max="11774" width="29" style="11" customWidth="1"/>
    <col min="11775" max="11775" width="14.42578125" style="11" customWidth="1"/>
    <col min="11776" max="11776" width="17.5703125" style="11" customWidth="1"/>
    <col min="11777" max="11777" width="17.7109375" style="11" customWidth="1"/>
    <col min="11778" max="11778" width="19.5703125" style="11" customWidth="1"/>
    <col min="11779" max="11779" width="21" style="11" customWidth="1"/>
    <col min="11780" max="11780" width="18.28515625" style="11" customWidth="1"/>
    <col min="11781" max="11783" width="16.5703125" style="11" customWidth="1"/>
    <col min="11784" max="11784" width="15.28515625" style="11" customWidth="1"/>
    <col min="11785" max="11785" width="25.5703125" style="11" customWidth="1"/>
    <col min="11786" max="11786" width="8.5703125" style="11"/>
    <col min="11787" max="11787" width="12" style="11" customWidth="1"/>
    <col min="11788" max="11788" width="11.42578125" style="11" customWidth="1"/>
    <col min="11789" max="11790" width="12" style="11" customWidth="1"/>
    <col min="11791" max="12027" width="8.5703125" style="11"/>
    <col min="12028" max="12028" width="5.5703125" style="11" customWidth="1"/>
    <col min="12029" max="12029" width="13.7109375" style="11" customWidth="1"/>
    <col min="12030" max="12030" width="29" style="11" customWidth="1"/>
    <col min="12031" max="12031" width="14.42578125" style="11" customWidth="1"/>
    <col min="12032" max="12032" width="17.5703125" style="11" customWidth="1"/>
    <col min="12033" max="12033" width="17.7109375" style="11" customWidth="1"/>
    <col min="12034" max="12034" width="19.5703125" style="11" customWidth="1"/>
    <col min="12035" max="12035" width="21" style="11" customWidth="1"/>
    <col min="12036" max="12036" width="18.28515625" style="11" customWidth="1"/>
    <col min="12037" max="12039" width="16.5703125" style="11" customWidth="1"/>
    <col min="12040" max="12040" width="15.28515625" style="11" customWidth="1"/>
    <col min="12041" max="12041" width="25.5703125" style="11" customWidth="1"/>
    <col min="12042" max="12042" width="8.5703125" style="11"/>
    <col min="12043" max="12043" width="12" style="11" customWidth="1"/>
    <col min="12044" max="12044" width="11.42578125" style="11" customWidth="1"/>
    <col min="12045" max="12046" width="12" style="11" customWidth="1"/>
    <col min="12047" max="12283" width="8.5703125" style="11"/>
    <col min="12284" max="12284" width="5.5703125" style="11" customWidth="1"/>
    <col min="12285" max="12285" width="13.7109375" style="11" customWidth="1"/>
    <col min="12286" max="12286" width="29" style="11" customWidth="1"/>
    <col min="12287" max="12287" width="14.42578125" style="11" customWidth="1"/>
    <col min="12288" max="12288" width="17.5703125" style="11" customWidth="1"/>
    <col min="12289" max="12289" width="17.7109375" style="11" customWidth="1"/>
    <col min="12290" max="12290" width="19.5703125" style="11" customWidth="1"/>
    <col min="12291" max="12291" width="21" style="11" customWidth="1"/>
    <col min="12292" max="12292" width="18.28515625" style="11" customWidth="1"/>
    <col min="12293" max="12295" width="16.5703125" style="11" customWidth="1"/>
    <col min="12296" max="12296" width="15.28515625" style="11" customWidth="1"/>
    <col min="12297" max="12297" width="25.5703125" style="11" customWidth="1"/>
    <col min="12298" max="12298" width="8.5703125" style="11"/>
    <col min="12299" max="12299" width="12" style="11" customWidth="1"/>
    <col min="12300" max="12300" width="11.42578125" style="11" customWidth="1"/>
    <col min="12301" max="12302" width="12" style="11" customWidth="1"/>
    <col min="12303" max="12539" width="8.5703125" style="11"/>
    <col min="12540" max="12540" width="5.5703125" style="11" customWidth="1"/>
    <col min="12541" max="12541" width="13.7109375" style="11" customWidth="1"/>
    <col min="12542" max="12542" width="29" style="11" customWidth="1"/>
    <col min="12543" max="12543" width="14.42578125" style="11" customWidth="1"/>
    <col min="12544" max="12544" width="17.5703125" style="11" customWidth="1"/>
    <col min="12545" max="12545" width="17.7109375" style="11" customWidth="1"/>
    <col min="12546" max="12546" width="19.5703125" style="11" customWidth="1"/>
    <col min="12547" max="12547" width="21" style="11" customWidth="1"/>
    <col min="12548" max="12548" width="18.28515625" style="11" customWidth="1"/>
    <col min="12549" max="12551" width="16.5703125" style="11" customWidth="1"/>
    <col min="12552" max="12552" width="15.28515625" style="11" customWidth="1"/>
    <col min="12553" max="12553" width="25.5703125" style="11" customWidth="1"/>
    <col min="12554" max="12554" width="8.5703125" style="11"/>
    <col min="12555" max="12555" width="12" style="11" customWidth="1"/>
    <col min="12556" max="12556" width="11.42578125" style="11" customWidth="1"/>
    <col min="12557" max="12558" width="12" style="11" customWidth="1"/>
    <col min="12559" max="12795" width="8.5703125" style="11"/>
    <col min="12796" max="12796" width="5.5703125" style="11" customWidth="1"/>
    <col min="12797" max="12797" width="13.7109375" style="11" customWidth="1"/>
    <col min="12798" max="12798" width="29" style="11" customWidth="1"/>
    <col min="12799" max="12799" width="14.42578125" style="11" customWidth="1"/>
    <col min="12800" max="12800" width="17.5703125" style="11" customWidth="1"/>
    <col min="12801" max="12801" width="17.7109375" style="11" customWidth="1"/>
    <col min="12802" max="12802" width="19.5703125" style="11" customWidth="1"/>
    <col min="12803" max="12803" width="21" style="11" customWidth="1"/>
    <col min="12804" max="12804" width="18.28515625" style="11" customWidth="1"/>
    <col min="12805" max="12807" width="16.5703125" style="11" customWidth="1"/>
    <col min="12808" max="12808" width="15.28515625" style="11" customWidth="1"/>
    <col min="12809" max="12809" width="25.5703125" style="11" customWidth="1"/>
    <col min="12810" max="12810" width="8.5703125" style="11"/>
    <col min="12811" max="12811" width="12" style="11" customWidth="1"/>
    <col min="12812" max="12812" width="11.42578125" style="11" customWidth="1"/>
    <col min="12813" max="12814" width="12" style="11" customWidth="1"/>
    <col min="12815" max="13051" width="8.5703125" style="11"/>
    <col min="13052" max="13052" width="5.5703125" style="11" customWidth="1"/>
    <col min="13053" max="13053" width="13.7109375" style="11" customWidth="1"/>
    <col min="13054" max="13054" width="29" style="11" customWidth="1"/>
    <col min="13055" max="13055" width="14.42578125" style="11" customWidth="1"/>
    <col min="13056" max="13056" width="17.5703125" style="11" customWidth="1"/>
    <col min="13057" max="13057" width="17.7109375" style="11" customWidth="1"/>
    <col min="13058" max="13058" width="19.5703125" style="11" customWidth="1"/>
    <col min="13059" max="13059" width="21" style="11" customWidth="1"/>
    <col min="13060" max="13060" width="18.28515625" style="11" customWidth="1"/>
    <col min="13061" max="13063" width="16.5703125" style="11" customWidth="1"/>
    <col min="13064" max="13064" width="15.28515625" style="11" customWidth="1"/>
    <col min="13065" max="13065" width="25.5703125" style="11" customWidth="1"/>
    <col min="13066" max="13066" width="8.5703125" style="11"/>
    <col min="13067" max="13067" width="12" style="11" customWidth="1"/>
    <col min="13068" max="13068" width="11.42578125" style="11" customWidth="1"/>
    <col min="13069" max="13070" width="12" style="11" customWidth="1"/>
    <col min="13071" max="13307" width="8.5703125" style="11"/>
    <col min="13308" max="13308" width="5.5703125" style="11" customWidth="1"/>
    <col min="13309" max="13309" width="13.7109375" style="11" customWidth="1"/>
    <col min="13310" max="13310" width="29" style="11" customWidth="1"/>
    <col min="13311" max="13311" width="14.42578125" style="11" customWidth="1"/>
    <col min="13312" max="13312" width="17.5703125" style="11" customWidth="1"/>
    <col min="13313" max="13313" width="17.7109375" style="11" customWidth="1"/>
    <col min="13314" max="13314" width="19.5703125" style="11" customWidth="1"/>
    <col min="13315" max="13315" width="21" style="11" customWidth="1"/>
    <col min="13316" max="13316" width="18.28515625" style="11" customWidth="1"/>
    <col min="13317" max="13319" width="16.5703125" style="11" customWidth="1"/>
    <col min="13320" max="13320" width="15.28515625" style="11" customWidth="1"/>
    <col min="13321" max="13321" width="25.5703125" style="11" customWidth="1"/>
    <col min="13322" max="13322" width="8.5703125" style="11"/>
    <col min="13323" max="13323" width="12" style="11" customWidth="1"/>
    <col min="13324" max="13324" width="11.42578125" style="11" customWidth="1"/>
    <col min="13325" max="13326" width="12" style="11" customWidth="1"/>
    <col min="13327" max="13563" width="8.5703125" style="11"/>
    <col min="13564" max="13564" width="5.5703125" style="11" customWidth="1"/>
    <col min="13565" max="13565" width="13.7109375" style="11" customWidth="1"/>
    <col min="13566" max="13566" width="29" style="11" customWidth="1"/>
    <col min="13567" max="13567" width="14.42578125" style="11" customWidth="1"/>
    <col min="13568" max="13568" width="17.5703125" style="11" customWidth="1"/>
    <col min="13569" max="13569" width="17.7109375" style="11" customWidth="1"/>
    <col min="13570" max="13570" width="19.5703125" style="11" customWidth="1"/>
    <col min="13571" max="13571" width="21" style="11" customWidth="1"/>
    <col min="13572" max="13572" width="18.28515625" style="11" customWidth="1"/>
    <col min="13573" max="13575" width="16.5703125" style="11" customWidth="1"/>
    <col min="13576" max="13576" width="15.28515625" style="11" customWidth="1"/>
    <col min="13577" max="13577" width="25.5703125" style="11" customWidth="1"/>
    <col min="13578" max="13578" width="8.5703125" style="11"/>
    <col min="13579" max="13579" width="12" style="11" customWidth="1"/>
    <col min="13580" max="13580" width="11.42578125" style="11" customWidth="1"/>
    <col min="13581" max="13582" width="12" style="11" customWidth="1"/>
    <col min="13583" max="13819" width="8.5703125" style="11"/>
    <col min="13820" max="13820" width="5.5703125" style="11" customWidth="1"/>
    <col min="13821" max="13821" width="13.7109375" style="11" customWidth="1"/>
    <col min="13822" max="13822" width="29" style="11" customWidth="1"/>
    <col min="13823" max="13823" width="14.42578125" style="11" customWidth="1"/>
    <col min="13824" max="13824" width="17.5703125" style="11" customWidth="1"/>
    <col min="13825" max="13825" width="17.7109375" style="11" customWidth="1"/>
    <col min="13826" max="13826" width="19.5703125" style="11" customWidth="1"/>
    <col min="13827" max="13827" width="21" style="11" customWidth="1"/>
    <col min="13828" max="13828" width="18.28515625" style="11" customWidth="1"/>
    <col min="13829" max="13831" width="16.5703125" style="11" customWidth="1"/>
    <col min="13832" max="13832" width="15.28515625" style="11" customWidth="1"/>
    <col min="13833" max="13833" width="25.5703125" style="11" customWidth="1"/>
    <col min="13834" max="13834" width="8.5703125" style="11"/>
    <col min="13835" max="13835" width="12" style="11" customWidth="1"/>
    <col min="13836" max="13836" width="11.42578125" style="11" customWidth="1"/>
    <col min="13837" max="13838" width="12" style="11" customWidth="1"/>
    <col min="13839" max="14075" width="8.5703125" style="11"/>
    <col min="14076" max="14076" width="5.5703125" style="11" customWidth="1"/>
    <col min="14077" max="14077" width="13.7109375" style="11" customWidth="1"/>
    <col min="14078" max="14078" width="29" style="11" customWidth="1"/>
    <col min="14079" max="14079" width="14.42578125" style="11" customWidth="1"/>
    <col min="14080" max="14080" width="17.5703125" style="11" customWidth="1"/>
    <col min="14081" max="14081" width="17.7109375" style="11" customWidth="1"/>
    <col min="14082" max="14082" width="19.5703125" style="11" customWidth="1"/>
    <col min="14083" max="14083" width="21" style="11" customWidth="1"/>
    <col min="14084" max="14084" width="18.28515625" style="11" customWidth="1"/>
    <col min="14085" max="14087" width="16.5703125" style="11" customWidth="1"/>
    <col min="14088" max="14088" width="15.28515625" style="11" customWidth="1"/>
    <col min="14089" max="14089" width="25.5703125" style="11" customWidth="1"/>
    <col min="14090" max="14090" width="8.5703125" style="11"/>
    <col min="14091" max="14091" width="12" style="11" customWidth="1"/>
    <col min="14092" max="14092" width="11.42578125" style="11" customWidth="1"/>
    <col min="14093" max="14094" width="12" style="11" customWidth="1"/>
    <col min="14095" max="14331" width="8.5703125" style="11"/>
    <col min="14332" max="14332" width="5.5703125" style="11" customWidth="1"/>
    <col min="14333" max="14333" width="13.7109375" style="11" customWidth="1"/>
    <col min="14334" max="14334" width="29" style="11" customWidth="1"/>
    <col min="14335" max="14335" width="14.42578125" style="11" customWidth="1"/>
    <col min="14336" max="14336" width="17.5703125" style="11" customWidth="1"/>
    <col min="14337" max="14337" width="17.7109375" style="11" customWidth="1"/>
    <col min="14338" max="14338" width="19.5703125" style="11" customWidth="1"/>
    <col min="14339" max="14339" width="21" style="11" customWidth="1"/>
    <col min="14340" max="14340" width="18.28515625" style="11" customWidth="1"/>
    <col min="14341" max="14343" width="16.5703125" style="11" customWidth="1"/>
    <col min="14344" max="14344" width="15.28515625" style="11" customWidth="1"/>
    <col min="14345" max="14345" width="25.5703125" style="11" customWidth="1"/>
    <col min="14346" max="14346" width="8.5703125" style="11"/>
    <col min="14347" max="14347" width="12" style="11" customWidth="1"/>
    <col min="14348" max="14348" width="11.42578125" style="11" customWidth="1"/>
    <col min="14349" max="14350" width="12" style="11" customWidth="1"/>
    <col min="14351" max="14587" width="8.5703125" style="11"/>
    <col min="14588" max="14588" width="5.5703125" style="11" customWidth="1"/>
    <col min="14589" max="14589" width="13.7109375" style="11" customWidth="1"/>
    <col min="14590" max="14590" width="29" style="11" customWidth="1"/>
    <col min="14591" max="14591" width="14.42578125" style="11" customWidth="1"/>
    <col min="14592" max="14592" width="17.5703125" style="11" customWidth="1"/>
    <col min="14593" max="14593" width="17.7109375" style="11" customWidth="1"/>
    <col min="14594" max="14594" width="19.5703125" style="11" customWidth="1"/>
    <col min="14595" max="14595" width="21" style="11" customWidth="1"/>
    <col min="14596" max="14596" width="18.28515625" style="11" customWidth="1"/>
    <col min="14597" max="14599" width="16.5703125" style="11" customWidth="1"/>
    <col min="14600" max="14600" width="15.28515625" style="11" customWidth="1"/>
    <col min="14601" max="14601" width="25.5703125" style="11" customWidth="1"/>
    <col min="14602" max="14602" width="8.5703125" style="11"/>
    <col min="14603" max="14603" width="12" style="11" customWidth="1"/>
    <col min="14604" max="14604" width="11.42578125" style="11" customWidth="1"/>
    <col min="14605" max="14606" width="12" style="11" customWidth="1"/>
    <col min="14607" max="14843" width="8.5703125" style="11"/>
    <col min="14844" max="14844" width="5.5703125" style="11" customWidth="1"/>
    <col min="14845" max="14845" width="13.7109375" style="11" customWidth="1"/>
    <col min="14846" max="14846" width="29" style="11" customWidth="1"/>
    <col min="14847" max="14847" width="14.42578125" style="11" customWidth="1"/>
    <col min="14848" max="14848" width="17.5703125" style="11" customWidth="1"/>
    <col min="14849" max="14849" width="17.7109375" style="11" customWidth="1"/>
    <col min="14850" max="14850" width="19.5703125" style="11" customWidth="1"/>
    <col min="14851" max="14851" width="21" style="11" customWidth="1"/>
    <col min="14852" max="14852" width="18.28515625" style="11" customWidth="1"/>
    <col min="14853" max="14855" width="16.5703125" style="11" customWidth="1"/>
    <col min="14856" max="14856" width="15.28515625" style="11" customWidth="1"/>
    <col min="14857" max="14857" width="25.5703125" style="11" customWidth="1"/>
    <col min="14858" max="14858" width="8.5703125" style="11"/>
    <col min="14859" max="14859" width="12" style="11" customWidth="1"/>
    <col min="14860" max="14860" width="11.42578125" style="11" customWidth="1"/>
    <col min="14861" max="14862" width="12" style="11" customWidth="1"/>
    <col min="14863" max="15099" width="8.5703125" style="11"/>
    <col min="15100" max="15100" width="5.5703125" style="11" customWidth="1"/>
    <col min="15101" max="15101" width="13.7109375" style="11" customWidth="1"/>
    <col min="15102" max="15102" width="29" style="11" customWidth="1"/>
    <col min="15103" max="15103" width="14.42578125" style="11" customWidth="1"/>
    <col min="15104" max="15104" width="17.5703125" style="11" customWidth="1"/>
    <col min="15105" max="15105" width="17.7109375" style="11" customWidth="1"/>
    <col min="15106" max="15106" width="19.5703125" style="11" customWidth="1"/>
    <col min="15107" max="15107" width="21" style="11" customWidth="1"/>
    <col min="15108" max="15108" width="18.28515625" style="11" customWidth="1"/>
    <col min="15109" max="15111" width="16.5703125" style="11" customWidth="1"/>
    <col min="15112" max="15112" width="15.28515625" style="11" customWidth="1"/>
    <col min="15113" max="15113" width="25.5703125" style="11" customWidth="1"/>
    <col min="15114" max="15114" width="8.5703125" style="11"/>
    <col min="15115" max="15115" width="12" style="11" customWidth="1"/>
    <col min="15116" max="15116" width="11.42578125" style="11" customWidth="1"/>
    <col min="15117" max="15118" width="12" style="11" customWidth="1"/>
    <col min="15119" max="15355" width="8.5703125" style="11"/>
    <col min="15356" max="15356" width="5.5703125" style="11" customWidth="1"/>
    <col min="15357" max="15357" width="13.7109375" style="11" customWidth="1"/>
    <col min="15358" max="15358" width="29" style="11" customWidth="1"/>
    <col min="15359" max="15359" width="14.42578125" style="11" customWidth="1"/>
    <col min="15360" max="15360" width="17.5703125" style="11" customWidth="1"/>
    <col min="15361" max="15361" width="17.7109375" style="11" customWidth="1"/>
    <col min="15362" max="15362" width="19.5703125" style="11" customWidth="1"/>
    <col min="15363" max="15363" width="21" style="11" customWidth="1"/>
    <col min="15364" max="15364" width="18.28515625" style="11" customWidth="1"/>
    <col min="15365" max="15367" width="16.5703125" style="11" customWidth="1"/>
    <col min="15368" max="15368" width="15.28515625" style="11" customWidth="1"/>
    <col min="15369" max="15369" width="25.5703125" style="11" customWidth="1"/>
    <col min="15370" max="15370" width="8.5703125" style="11"/>
    <col min="15371" max="15371" width="12" style="11" customWidth="1"/>
    <col min="15372" max="15372" width="11.42578125" style="11" customWidth="1"/>
    <col min="15373" max="15374" width="12" style="11" customWidth="1"/>
    <col min="15375" max="15611" width="8.5703125" style="11"/>
    <col min="15612" max="15612" width="5.5703125" style="11" customWidth="1"/>
    <col min="15613" max="15613" width="13.7109375" style="11" customWidth="1"/>
    <col min="15614" max="15614" width="29" style="11" customWidth="1"/>
    <col min="15615" max="15615" width="14.42578125" style="11" customWidth="1"/>
    <col min="15616" max="15616" width="17.5703125" style="11" customWidth="1"/>
    <col min="15617" max="15617" width="17.7109375" style="11" customWidth="1"/>
    <col min="15618" max="15618" width="19.5703125" style="11" customWidth="1"/>
    <col min="15619" max="15619" width="21" style="11" customWidth="1"/>
    <col min="15620" max="15620" width="18.28515625" style="11" customWidth="1"/>
    <col min="15621" max="15623" width="16.5703125" style="11" customWidth="1"/>
    <col min="15624" max="15624" width="15.28515625" style="11" customWidth="1"/>
    <col min="15625" max="15625" width="25.5703125" style="11" customWidth="1"/>
    <col min="15626" max="15626" width="8.5703125" style="11"/>
    <col min="15627" max="15627" width="12" style="11" customWidth="1"/>
    <col min="15628" max="15628" width="11.42578125" style="11" customWidth="1"/>
    <col min="15629" max="15630" width="12" style="11" customWidth="1"/>
    <col min="15631" max="15867" width="8.5703125" style="11"/>
    <col min="15868" max="15868" width="5.5703125" style="11" customWidth="1"/>
    <col min="15869" max="15869" width="13.7109375" style="11" customWidth="1"/>
    <col min="15870" max="15870" width="29" style="11" customWidth="1"/>
    <col min="15871" max="15871" width="14.42578125" style="11" customWidth="1"/>
    <col min="15872" max="15872" width="17.5703125" style="11" customWidth="1"/>
    <col min="15873" max="15873" width="17.7109375" style="11" customWidth="1"/>
    <col min="15874" max="15874" width="19.5703125" style="11" customWidth="1"/>
    <col min="15875" max="15875" width="21" style="11" customWidth="1"/>
    <col min="15876" max="15876" width="18.28515625" style="11" customWidth="1"/>
    <col min="15877" max="15879" width="16.5703125" style="11" customWidth="1"/>
    <col min="15880" max="15880" width="15.28515625" style="11" customWidth="1"/>
    <col min="15881" max="15881" width="25.5703125" style="11" customWidth="1"/>
    <col min="15882" max="15882" width="8.5703125" style="11"/>
    <col min="15883" max="15883" width="12" style="11" customWidth="1"/>
    <col min="15884" max="15884" width="11.42578125" style="11" customWidth="1"/>
    <col min="15885" max="15886" width="12" style="11" customWidth="1"/>
    <col min="15887" max="16123" width="8.5703125" style="11"/>
    <col min="16124" max="16124" width="5.5703125" style="11" customWidth="1"/>
    <col min="16125" max="16125" width="13.7109375" style="11" customWidth="1"/>
    <col min="16126" max="16126" width="29" style="11" customWidth="1"/>
    <col min="16127" max="16127" width="14.42578125" style="11" customWidth="1"/>
    <col min="16128" max="16128" width="17.5703125" style="11" customWidth="1"/>
    <col min="16129" max="16129" width="17.7109375" style="11" customWidth="1"/>
    <col min="16130" max="16130" width="19.5703125" style="11" customWidth="1"/>
    <col min="16131" max="16131" width="21" style="11" customWidth="1"/>
    <col min="16132" max="16132" width="18.28515625" style="11" customWidth="1"/>
    <col min="16133" max="16135" width="16.5703125" style="11" customWidth="1"/>
    <col min="16136" max="16136" width="15.28515625" style="11" customWidth="1"/>
    <col min="16137" max="16137" width="25.5703125" style="11" customWidth="1"/>
    <col min="16138" max="16138" width="8.5703125" style="11"/>
    <col min="16139" max="16139" width="12" style="11" customWidth="1"/>
    <col min="16140" max="16140" width="11.42578125" style="11" customWidth="1"/>
    <col min="16141" max="16142" width="12" style="11" customWidth="1"/>
    <col min="16143" max="16384" width="8.5703125" style="11"/>
  </cols>
  <sheetData>
    <row r="1" spans="1:14" ht="19.5" thickBot="1" x14ac:dyDescent="0.35"/>
    <row r="2" spans="1:14" ht="28.5" customHeight="1" x14ac:dyDescent="0.3">
      <c r="A2" s="476" t="s">
        <v>0</v>
      </c>
      <c r="B2" s="476"/>
      <c r="C2" s="476"/>
      <c r="D2" s="481" t="s">
        <v>293</v>
      </c>
      <c r="E2" s="481"/>
      <c r="F2" s="481"/>
      <c r="H2" s="463" t="s">
        <v>1</v>
      </c>
      <c r="I2" s="464"/>
      <c r="J2" s="464"/>
      <c r="K2" s="465"/>
      <c r="L2" s="47"/>
    </row>
    <row r="3" spans="1:14" ht="28.5" customHeight="1" x14ac:dyDescent="0.3">
      <c r="A3" s="476" t="s">
        <v>2</v>
      </c>
      <c r="B3" s="476"/>
      <c r="C3" s="476"/>
      <c r="D3" s="478">
        <v>644259734</v>
      </c>
      <c r="E3" s="479"/>
      <c r="F3" s="480"/>
      <c r="H3" s="466" t="s">
        <v>292</v>
      </c>
      <c r="I3" s="467"/>
      <c r="J3" s="467"/>
      <c r="K3" s="468"/>
    </row>
    <row r="4" spans="1:14" ht="28.5" customHeight="1" thickBot="1" x14ac:dyDescent="0.35">
      <c r="A4" s="476" t="s">
        <v>3</v>
      </c>
      <c r="B4" s="476"/>
      <c r="C4" s="476"/>
      <c r="D4" s="457" t="s">
        <v>291</v>
      </c>
      <c r="E4" s="161"/>
      <c r="F4" s="161"/>
      <c r="H4" s="469"/>
      <c r="I4" s="470"/>
      <c r="J4" s="470"/>
      <c r="K4" s="471"/>
    </row>
    <row r="5" spans="1:14" ht="14.25" customHeight="1" x14ac:dyDescent="0.3">
      <c r="A5" s="23"/>
      <c r="B5" s="23"/>
      <c r="C5" s="23"/>
      <c r="D5" s="23"/>
      <c r="E5" s="24"/>
      <c r="F5" s="24"/>
      <c r="G5" s="23"/>
      <c r="H5" s="23"/>
      <c r="I5" s="23"/>
      <c r="J5" s="25"/>
      <c r="K5" s="25"/>
    </row>
    <row r="6" spans="1:14" x14ac:dyDescent="0.3">
      <c r="A6" s="477" t="s">
        <v>70</v>
      </c>
      <c r="B6" s="477"/>
      <c r="C6" s="477"/>
      <c r="D6" s="477"/>
      <c r="E6" s="477"/>
      <c r="F6" s="477"/>
      <c r="G6" s="477"/>
      <c r="H6" s="477"/>
      <c r="I6" s="477"/>
      <c r="J6" s="477"/>
      <c r="K6" s="477"/>
    </row>
    <row r="7" spans="1:14" ht="90.6" customHeight="1" x14ac:dyDescent="0.3">
      <c r="A7" s="472" t="s">
        <v>5</v>
      </c>
      <c r="B7" s="26" t="s">
        <v>6</v>
      </c>
      <c r="C7" s="26" t="s">
        <v>24</v>
      </c>
      <c r="D7" s="26" t="s">
        <v>286</v>
      </c>
      <c r="E7" s="26" t="s">
        <v>171</v>
      </c>
      <c r="F7" s="26"/>
      <c r="G7" s="26" t="s">
        <v>25</v>
      </c>
      <c r="H7" s="26" t="s">
        <v>69</v>
      </c>
      <c r="I7" s="231" t="s">
        <v>26</v>
      </c>
      <c r="J7" s="26" t="s">
        <v>35</v>
      </c>
      <c r="K7" s="27" t="s">
        <v>34</v>
      </c>
    </row>
    <row r="8" spans="1:14" s="155" customFormat="1" ht="28.5" customHeight="1" x14ac:dyDescent="0.25">
      <c r="A8" s="472"/>
      <c r="B8" s="28" t="s">
        <v>7</v>
      </c>
      <c r="C8" s="29">
        <v>60102.87</v>
      </c>
      <c r="D8" s="232">
        <f>178.02*13</f>
        <v>2314.2600000000002</v>
      </c>
      <c r="E8" s="233">
        <f>46.23*13</f>
        <v>600.99</v>
      </c>
      <c r="F8" s="234"/>
      <c r="G8" s="32">
        <f>+C8+D8+E8</f>
        <v>63018.12</v>
      </c>
      <c r="H8" s="33">
        <f>G8*38.38%</f>
        <v>24186.354456000005</v>
      </c>
      <c r="I8" s="235">
        <f>+ROUND(+G8+H8,2)</f>
        <v>87204.47</v>
      </c>
      <c r="J8" s="152"/>
      <c r="K8" s="153">
        <f>+ROUND(J8*I8,2)</f>
        <v>0</v>
      </c>
      <c r="L8" s="154"/>
    </row>
    <row r="9" spans="1:14" s="155" customFormat="1" ht="28.5" customHeight="1" x14ac:dyDescent="0.25">
      <c r="A9" s="472"/>
      <c r="B9" s="28" t="s">
        <v>8</v>
      </c>
      <c r="C9" s="29">
        <v>47015.77</v>
      </c>
      <c r="D9" s="232">
        <f>139.22*13</f>
        <v>1809.86</v>
      </c>
      <c r="E9" s="156">
        <f>36.17*13</f>
        <v>470.21000000000004</v>
      </c>
      <c r="F9" s="234"/>
      <c r="G9" s="32">
        <f>+C9+D9+E9</f>
        <v>49295.839999999997</v>
      </c>
      <c r="H9" s="33">
        <f>G9*38.38%</f>
        <v>18919.743392</v>
      </c>
      <c r="I9" s="235">
        <f>+ROUND(+G9+H9,2)</f>
        <v>68215.58</v>
      </c>
      <c r="J9" s="152"/>
      <c r="K9" s="153">
        <f>+ROUND(J9*I9,2)</f>
        <v>0</v>
      </c>
      <c r="L9" s="154"/>
      <c r="N9" s="157"/>
    </row>
    <row r="10" spans="1:14" ht="6" customHeight="1" x14ac:dyDescent="0.3">
      <c r="A10" s="38"/>
      <c r="B10" s="39"/>
      <c r="C10" s="40"/>
      <c r="D10" s="40"/>
      <c r="E10" s="40"/>
      <c r="F10" s="40"/>
      <c r="G10" s="40"/>
      <c r="H10" s="40"/>
      <c r="I10" s="40"/>
      <c r="J10" s="97"/>
      <c r="K10" s="40"/>
      <c r="L10" s="36"/>
      <c r="N10" s="19"/>
    </row>
    <row r="11" spans="1:14" s="155" customFormat="1" ht="94.9" customHeight="1" x14ac:dyDescent="0.3">
      <c r="A11" s="244"/>
      <c r="B11" s="11"/>
      <c r="C11" s="26" t="s">
        <v>198</v>
      </c>
      <c r="D11" s="26" t="s">
        <v>287</v>
      </c>
      <c r="E11" s="26" t="s">
        <v>173</v>
      </c>
      <c r="F11" s="26" t="s">
        <v>175</v>
      </c>
      <c r="G11" s="26" t="s">
        <v>32</v>
      </c>
      <c r="H11" s="26" t="s">
        <v>69</v>
      </c>
      <c r="I11" s="231" t="s">
        <v>26</v>
      </c>
      <c r="J11" s="98" t="s">
        <v>35</v>
      </c>
      <c r="K11" s="27" t="s">
        <v>34</v>
      </c>
      <c r="L11" s="154"/>
      <c r="N11" s="157"/>
    </row>
    <row r="12" spans="1:14" s="155" customFormat="1" ht="27.6" customHeight="1" x14ac:dyDescent="0.3">
      <c r="A12" s="473" t="s">
        <v>199</v>
      </c>
      <c r="B12" s="256" t="s">
        <v>200</v>
      </c>
      <c r="C12" s="29">
        <v>45488.77</v>
      </c>
      <c r="D12" s="30">
        <f>145.92*12</f>
        <v>1751.04</v>
      </c>
      <c r="E12" s="156">
        <f>37.91*12</f>
        <v>454.91999999999996</v>
      </c>
      <c r="F12" s="42">
        <f t="shared" ref="F12:F17" si="0">+ROUND((C12+D12+E12)/12,2)</f>
        <v>3974.56</v>
      </c>
      <c r="G12" s="232">
        <f t="shared" ref="G12:G17" si="1">+F12+D12+C12+E12</f>
        <v>51669.289999999994</v>
      </c>
      <c r="H12" s="33">
        <f t="shared" ref="H12:H17" si="2">G12*38.38%</f>
        <v>19830.673501999998</v>
      </c>
      <c r="I12" s="235">
        <f t="shared" ref="I12:I17" si="3">+ROUND(+G12+H12,2)</f>
        <v>71499.960000000006</v>
      </c>
      <c r="J12" s="158"/>
      <c r="K12" s="153">
        <f>+ROUND(J12*I12,2)</f>
        <v>0</v>
      </c>
      <c r="L12" s="154"/>
      <c r="N12" s="157"/>
    </row>
    <row r="13" spans="1:14" s="155" customFormat="1" ht="28.5" customHeight="1" x14ac:dyDescent="0.3">
      <c r="A13" s="474"/>
      <c r="B13" s="256" t="s">
        <v>201</v>
      </c>
      <c r="C13" s="29">
        <v>36293.08</v>
      </c>
      <c r="D13" s="30">
        <f>116.42*12</f>
        <v>1397.04</v>
      </c>
      <c r="E13" s="156">
        <f>30.24*12</f>
        <v>362.88</v>
      </c>
      <c r="F13" s="42">
        <f t="shared" si="0"/>
        <v>3171.08</v>
      </c>
      <c r="G13" s="232">
        <f t="shared" si="1"/>
        <v>41224.080000000002</v>
      </c>
      <c r="H13" s="33">
        <f t="shared" si="2"/>
        <v>15821.801904000002</v>
      </c>
      <c r="I13" s="235">
        <f t="shared" si="3"/>
        <v>57045.88</v>
      </c>
      <c r="J13" s="152">
        <v>1</v>
      </c>
      <c r="K13" s="153">
        <f t="shared" ref="K13:K17" si="4">+ROUND(J13*I13,2)</f>
        <v>57045.88</v>
      </c>
      <c r="L13" s="154"/>
      <c r="N13" s="157"/>
    </row>
    <row r="14" spans="1:14" s="155" customFormat="1" ht="28.5" customHeight="1" x14ac:dyDescent="0.3">
      <c r="A14" s="474"/>
      <c r="B14" s="256" t="s">
        <v>202</v>
      </c>
      <c r="C14" s="29">
        <v>34063.56</v>
      </c>
      <c r="D14" s="30">
        <f>109.26*12</f>
        <v>1311.1200000000001</v>
      </c>
      <c r="E14" s="156">
        <f>28.39*12</f>
        <v>340.68</v>
      </c>
      <c r="F14" s="42">
        <f t="shared" si="0"/>
        <v>2976.28</v>
      </c>
      <c r="G14" s="232">
        <f t="shared" si="1"/>
        <v>38691.64</v>
      </c>
      <c r="H14" s="33">
        <f t="shared" si="2"/>
        <v>14849.851432000001</v>
      </c>
      <c r="I14" s="235">
        <f t="shared" si="3"/>
        <v>53541.49</v>
      </c>
      <c r="J14" s="152"/>
      <c r="K14" s="153">
        <f t="shared" si="4"/>
        <v>0</v>
      </c>
      <c r="L14" s="154"/>
      <c r="N14" s="157"/>
    </row>
    <row r="15" spans="1:14" s="155" customFormat="1" ht="28.5" customHeight="1" x14ac:dyDescent="0.3">
      <c r="A15" s="474"/>
      <c r="B15" s="256" t="s">
        <v>203</v>
      </c>
      <c r="C15" s="29">
        <v>25983.16</v>
      </c>
      <c r="D15" s="30">
        <f>83.39*12</f>
        <v>1000.6800000000001</v>
      </c>
      <c r="E15" s="156">
        <f>21.65*12</f>
        <v>259.79999999999995</v>
      </c>
      <c r="F15" s="42">
        <f t="shared" si="0"/>
        <v>2270.3000000000002</v>
      </c>
      <c r="G15" s="232">
        <f t="shared" si="1"/>
        <v>29513.94</v>
      </c>
      <c r="H15" s="33">
        <f t="shared" si="2"/>
        <v>11327.450172000001</v>
      </c>
      <c r="I15" s="235">
        <f t="shared" si="3"/>
        <v>40841.39</v>
      </c>
      <c r="J15" s="152"/>
      <c r="K15" s="153">
        <f t="shared" si="4"/>
        <v>0</v>
      </c>
      <c r="L15" s="154"/>
      <c r="N15" s="157"/>
    </row>
    <row r="16" spans="1:14" s="155" customFormat="1" ht="28.5" customHeight="1" x14ac:dyDescent="0.3">
      <c r="A16" s="474"/>
      <c r="B16" s="256" t="s">
        <v>204</v>
      </c>
      <c r="C16" s="29">
        <v>45861.1</v>
      </c>
      <c r="D16" s="30">
        <f>147.15*12</f>
        <v>1765.8000000000002</v>
      </c>
      <c r="E16" s="156">
        <f>38.22*12</f>
        <v>458.64</v>
      </c>
      <c r="F16" s="42">
        <f t="shared" si="0"/>
        <v>4007.13</v>
      </c>
      <c r="G16" s="232">
        <f t="shared" si="1"/>
        <v>52092.67</v>
      </c>
      <c r="H16" s="33">
        <f t="shared" si="2"/>
        <v>19993.166746000003</v>
      </c>
      <c r="I16" s="235">
        <f t="shared" si="3"/>
        <v>72085.84</v>
      </c>
      <c r="J16" s="152"/>
      <c r="K16" s="153">
        <f t="shared" si="4"/>
        <v>0</v>
      </c>
      <c r="L16" s="154"/>
      <c r="N16" s="157"/>
    </row>
    <row r="17" spans="1:14" s="155" customFormat="1" ht="28.5" customHeight="1" x14ac:dyDescent="0.3">
      <c r="A17" s="474"/>
      <c r="B17" s="256" t="s">
        <v>205</v>
      </c>
      <c r="C17" s="29">
        <v>39285.94</v>
      </c>
      <c r="D17" s="30">
        <f>126.05*12</f>
        <v>1512.6</v>
      </c>
      <c r="E17" s="156">
        <f>32.74*12</f>
        <v>392.88</v>
      </c>
      <c r="F17" s="42">
        <f t="shared" si="0"/>
        <v>3432.62</v>
      </c>
      <c r="G17" s="232">
        <f t="shared" si="1"/>
        <v>44624.04</v>
      </c>
      <c r="H17" s="33">
        <f t="shared" si="2"/>
        <v>17126.706552000003</v>
      </c>
      <c r="I17" s="235">
        <f t="shared" si="3"/>
        <v>61750.75</v>
      </c>
      <c r="J17" s="152">
        <v>2</v>
      </c>
      <c r="K17" s="153">
        <f t="shared" si="4"/>
        <v>123501.5</v>
      </c>
      <c r="L17" s="154"/>
      <c r="N17" s="157"/>
    </row>
    <row r="18" spans="1:14" ht="6" customHeight="1" x14ac:dyDescent="0.3">
      <c r="A18" s="38"/>
      <c r="B18" s="39"/>
      <c r="C18" s="40"/>
      <c r="D18" s="40"/>
      <c r="E18" s="40"/>
      <c r="F18" s="40"/>
      <c r="G18" s="40"/>
      <c r="H18" s="40"/>
      <c r="I18" s="40"/>
      <c r="J18" s="97"/>
      <c r="K18" s="40"/>
      <c r="L18" s="36"/>
      <c r="N18" s="19"/>
    </row>
    <row r="19" spans="1:14" ht="94.5" customHeight="1" x14ac:dyDescent="0.3">
      <c r="A19" s="473" t="s">
        <v>9</v>
      </c>
      <c r="B19" s="41"/>
      <c r="C19" s="26" t="s">
        <v>147</v>
      </c>
      <c r="D19" s="26" t="s">
        <v>171</v>
      </c>
      <c r="E19" s="26" t="s">
        <v>27</v>
      </c>
      <c r="F19" s="26" t="s">
        <v>28</v>
      </c>
      <c r="G19" s="26" t="s">
        <v>10</v>
      </c>
      <c r="H19" s="26" t="s">
        <v>29</v>
      </c>
      <c r="I19" s="231" t="s">
        <v>26</v>
      </c>
      <c r="J19" s="98" t="s">
        <v>35</v>
      </c>
      <c r="K19" s="27" t="s">
        <v>34</v>
      </c>
      <c r="L19" s="36"/>
      <c r="N19" s="19"/>
    </row>
    <row r="20" spans="1:14" s="155" customFormat="1" ht="28.5" customHeight="1" x14ac:dyDescent="0.25">
      <c r="A20" s="474"/>
      <c r="B20" s="156" t="s">
        <v>58</v>
      </c>
      <c r="C20" s="236">
        <f>34634.49/12*13</f>
        <v>37520.697500000002</v>
      </c>
      <c r="D20" s="236">
        <f>28.86*13</f>
        <v>375.18</v>
      </c>
      <c r="E20" s="236">
        <v>11000</v>
      </c>
      <c r="F20" s="236">
        <v>0</v>
      </c>
      <c r="G20" s="236">
        <f>+C20+D20+E20+F20</f>
        <v>48895.877500000002</v>
      </c>
      <c r="H20" s="236">
        <f>+(C20+D20+E20)*38.38%+(F20*32.7%)</f>
        <v>18766.237784500001</v>
      </c>
      <c r="I20" s="235">
        <f>+IF(E20&lt;&gt;0,+ROUND(+G20+H20,2),"0")</f>
        <v>67662.12</v>
      </c>
      <c r="J20" s="158"/>
      <c r="K20" s="153">
        <f>+ROUND(J20*I20,2)</f>
        <v>0</v>
      </c>
      <c r="L20" s="154"/>
      <c r="N20" s="157"/>
    </row>
    <row r="21" spans="1:14" ht="6" customHeight="1" x14ac:dyDescent="0.3">
      <c r="A21" s="474"/>
      <c r="B21" s="39"/>
      <c r="C21" s="40"/>
      <c r="D21" s="40"/>
      <c r="E21" s="40"/>
      <c r="F21" s="40"/>
      <c r="G21" s="40"/>
      <c r="H21" s="40"/>
      <c r="I21" s="40"/>
      <c r="J21" s="97"/>
      <c r="K21" s="40"/>
      <c r="L21" s="36"/>
      <c r="N21" s="19"/>
    </row>
    <row r="22" spans="1:14" ht="96" customHeight="1" x14ac:dyDescent="0.3">
      <c r="A22" s="474"/>
      <c r="B22" s="41"/>
      <c r="C22" s="26" t="s">
        <v>172</v>
      </c>
      <c r="D22" s="26" t="s">
        <v>173</v>
      </c>
      <c r="E22" s="26" t="s">
        <v>174</v>
      </c>
      <c r="F22" s="26" t="s">
        <v>175</v>
      </c>
      <c r="G22" s="26" t="s">
        <v>32</v>
      </c>
      <c r="H22" s="26" t="s">
        <v>69</v>
      </c>
      <c r="I22" s="231" t="s">
        <v>26</v>
      </c>
      <c r="J22" s="98" t="s">
        <v>35</v>
      </c>
      <c r="K22" s="27" t="s">
        <v>34</v>
      </c>
      <c r="L22" s="36"/>
      <c r="N22" s="19"/>
    </row>
    <row r="23" spans="1:14" s="155" customFormat="1" ht="28.5" customHeight="1" x14ac:dyDescent="0.3">
      <c r="A23" s="474"/>
      <c r="B23" s="156" t="s">
        <v>11</v>
      </c>
      <c r="C23" s="29">
        <f>25363.13</f>
        <v>25363.13</v>
      </c>
      <c r="D23" s="232">
        <f>21.14*12</f>
        <v>253.68</v>
      </c>
      <c r="E23" s="232"/>
      <c r="F23" s="42">
        <f>+ROUND((C23+D23+E23)/12,2)</f>
        <v>2134.73</v>
      </c>
      <c r="G23" s="232">
        <f>+F23+D23+C23+E23</f>
        <v>27751.54</v>
      </c>
      <c r="H23" s="33">
        <f>G23*38.38%</f>
        <v>10651.041052</v>
      </c>
      <c r="I23" s="235">
        <f>+ROUND(+G23+H23,2)</f>
        <v>38402.58</v>
      </c>
      <c r="J23" s="158">
        <v>7</v>
      </c>
      <c r="K23" s="153">
        <f>+ROUND(J23*I23,2)</f>
        <v>268818.06</v>
      </c>
      <c r="L23" s="154"/>
    </row>
    <row r="24" spans="1:14" ht="6" customHeight="1" x14ac:dyDescent="0.3">
      <c r="A24" s="474"/>
      <c r="B24" s="43"/>
      <c r="C24" s="44"/>
      <c r="D24" s="45"/>
      <c r="E24" s="45"/>
      <c r="F24" s="46"/>
      <c r="G24" s="44"/>
      <c r="H24" s="44"/>
      <c r="I24" s="44"/>
      <c r="J24" s="99"/>
      <c r="K24" s="46"/>
      <c r="L24" s="36"/>
      <c r="M24" s="19"/>
    </row>
    <row r="25" spans="1:14" s="155" customFormat="1" ht="28.5" customHeight="1" x14ac:dyDescent="0.3">
      <c r="A25" s="474"/>
      <c r="B25" s="156" t="s">
        <v>12</v>
      </c>
      <c r="C25" s="29">
        <f>20884.37</f>
        <v>20884.37</v>
      </c>
      <c r="D25" s="232">
        <f>17.4*12</f>
        <v>208.79999999999998</v>
      </c>
      <c r="E25" s="232"/>
      <c r="F25" s="42">
        <f>+ROUND((C25+D25+E25)/12,2)</f>
        <v>1757.76</v>
      </c>
      <c r="G25" s="232">
        <f>+F25+D25+C25+E25</f>
        <v>22850.93</v>
      </c>
      <c r="H25" s="33">
        <f>G25*38.38%</f>
        <v>8770.1869340000012</v>
      </c>
      <c r="I25" s="235">
        <f>+ROUND(+G25+H25,2)</f>
        <v>31621.119999999999</v>
      </c>
      <c r="J25" s="158">
        <v>10</v>
      </c>
      <c r="K25" s="153">
        <f>+ROUND(J25*I25,2)</f>
        <v>316211.20000000001</v>
      </c>
      <c r="L25" s="154"/>
      <c r="N25" s="51"/>
    </row>
    <row r="26" spans="1:14" s="155" customFormat="1" ht="6" customHeight="1" x14ac:dyDescent="0.3">
      <c r="A26" s="474"/>
      <c r="B26" s="48"/>
      <c r="C26" s="237"/>
      <c r="D26" s="238"/>
      <c r="E26" s="238"/>
      <c r="F26" s="49"/>
      <c r="G26" s="239"/>
      <c r="H26" s="238"/>
      <c r="I26" s="238"/>
      <c r="J26" s="159"/>
      <c r="K26" s="160"/>
      <c r="L26" s="154"/>
      <c r="N26" s="51"/>
    </row>
    <row r="27" spans="1:14" s="155" customFormat="1" ht="28.5" customHeight="1" x14ac:dyDescent="0.3">
      <c r="A27" s="474"/>
      <c r="B27" s="156" t="s">
        <v>13</v>
      </c>
      <c r="C27" s="29">
        <f>19847.64</f>
        <v>19847.64</v>
      </c>
      <c r="D27" s="232">
        <f>16.54*12</f>
        <v>198.48</v>
      </c>
      <c r="E27" s="232"/>
      <c r="F27" s="42">
        <f>+ROUND((C27+D27+E27)/12,2)</f>
        <v>1670.51</v>
      </c>
      <c r="G27" s="232">
        <f>+F27+D27+C27+E27</f>
        <v>21716.63</v>
      </c>
      <c r="H27" s="33">
        <f>G27*38.38%</f>
        <v>8334.8425940000016</v>
      </c>
      <c r="I27" s="235">
        <f>+ROUND(+G27+H27,2)</f>
        <v>30051.47</v>
      </c>
      <c r="J27" s="158">
        <v>1</v>
      </c>
      <c r="K27" s="153">
        <f>+ROUND(J27*I27,2)</f>
        <v>30051.47</v>
      </c>
      <c r="L27" s="154"/>
    </row>
    <row r="28" spans="1:14" ht="6" customHeight="1" x14ac:dyDescent="0.3">
      <c r="A28" s="475"/>
      <c r="B28" s="43"/>
      <c r="C28" s="44"/>
      <c r="D28" s="45"/>
      <c r="E28" s="45"/>
      <c r="F28" s="44"/>
      <c r="G28" s="44"/>
      <c r="H28" s="45"/>
      <c r="I28" s="45"/>
      <c r="J28" s="100"/>
      <c r="K28" s="49"/>
      <c r="L28" s="36"/>
    </row>
    <row r="29" spans="1:14" ht="35.25" customHeight="1" x14ac:dyDescent="0.3">
      <c r="C29" s="36"/>
      <c r="D29" s="36"/>
      <c r="E29" s="36"/>
      <c r="F29" s="36"/>
      <c r="G29" s="36"/>
      <c r="H29" s="36"/>
      <c r="I29" s="10" t="s">
        <v>14</v>
      </c>
      <c r="J29" s="101">
        <f>+SUM(J8:J27)</f>
        <v>21</v>
      </c>
      <c r="K29" s="50">
        <f>+SUM(K8:K27)</f>
        <v>795628.11</v>
      </c>
      <c r="L29" s="36"/>
    </row>
    <row r="30" spans="1:14" ht="18" customHeight="1" x14ac:dyDescent="0.3">
      <c r="C30" s="36"/>
      <c r="D30" s="36"/>
      <c r="E30" s="36"/>
      <c r="F30" s="36"/>
      <c r="G30" s="36"/>
      <c r="H30" s="36"/>
      <c r="I30" s="36"/>
      <c r="J30" s="36"/>
      <c r="K30" s="36"/>
      <c r="L30" s="36"/>
    </row>
    <row r="31" spans="1:14" ht="18" customHeight="1" x14ac:dyDescent="0.3">
      <c r="I31" s="12"/>
      <c r="J31" s="12"/>
      <c r="K31" s="12"/>
    </row>
    <row r="32" spans="1:14" ht="18" customHeight="1" x14ac:dyDescent="0.3">
      <c r="B32" s="460" t="s">
        <v>48</v>
      </c>
      <c r="C32" s="461"/>
      <c r="D32" s="461"/>
      <c r="E32" s="461"/>
      <c r="F32" s="461"/>
      <c r="G32" s="461"/>
      <c r="H32" s="461"/>
      <c r="I32" s="461"/>
      <c r="J32" s="461"/>
      <c r="K32" s="462"/>
      <c r="L32" s="51"/>
      <c r="M32" s="51"/>
    </row>
    <row r="33" spans="2:13" ht="20.25" customHeight="1" x14ac:dyDescent="0.3">
      <c r="B33" s="459" t="s">
        <v>60</v>
      </c>
      <c r="C33" s="459"/>
      <c r="D33" s="459"/>
      <c r="E33" s="459"/>
      <c r="F33" s="459"/>
      <c r="G33" s="459"/>
      <c r="H33" s="459"/>
      <c r="I33" s="459"/>
      <c r="J33" s="459"/>
      <c r="K33" s="459"/>
      <c r="L33" s="52"/>
      <c r="M33" s="52"/>
    </row>
    <row r="34" spans="2:13" ht="46.5" customHeight="1" x14ac:dyDescent="0.3">
      <c r="B34" s="459" t="s">
        <v>268</v>
      </c>
      <c r="C34" s="459"/>
      <c r="D34" s="459"/>
      <c r="E34" s="459"/>
      <c r="F34" s="459"/>
      <c r="G34" s="459"/>
      <c r="H34" s="459"/>
      <c r="I34" s="459"/>
      <c r="J34" s="459"/>
      <c r="K34" s="459"/>
      <c r="L34" s="52"/>
      <c r="M34" s="52"/>
    </row>
    <row r="35" spans="2:13" ht="78.75" customHeight="1" x14ac:dyDescent="0.3">
      <c r="B35" s="459" t="s">
        <v>170</v>
      </c>
      <c r="C35" s="459"/>
      <c r="D35" s="459"/>
      <c r="E35" s="459"/>
      <c r="F35" s="459"/>
      <c r="G35" s="459"/>
      <c r="H35" s="459"/>
      <c r="I35" s="459"/>
      <c r="J35" s="459"/>
      <c r="K35" s="459"/>
      <c r="L35" s="52"/>
      <c r="M35" s="52"/>
    </row>
    <row r="36" spans="2:13" x14ac:dyDescent="0.3">
      <c r="B36" s="458"/>
      <c r="C36" s="458"/>
      <c r="D36" s="458"/>
      <c r="E36" s="458"/>
      <c r="F36" s="458"/>
      <c r="G36" s="458"/>
      <c r="H36" s="458"/>
      <c r="I36" s="458"/>
      <c r="J36" s="458"/>
      <c r="K36" s="458"/>
      <c r="L36" s="458"/>
      <c r="M36" s="458"/>
    </row>
  </sheetData>
  <sheetProtection selectLockedCells="1" selectUnlockedCells="1"/>
  <mergeCells count="16">
    <mergeCell ref="H2:K2"/>
    <mergeCell ref="H3:K4"/>
    <mergeCell ref="A7:A9"/>
    <mergeCell ref="A19:A28"/>
    <mergeCell ref="A2:C2"/>
    <mergeCell ref="A3:C3"/>
    <mergeCell ref="A4:C4"/>
    <mergeCell ref="A6:K6"/>
    <mergeCell ref="D3:F3"/>
    <mergeCell ref="D2:F2"/>
    <mergeCell ref="A12:A17"/>
    <mergeCell ref="B36:M36"/>
    <mergeCell ref="B33:K33"/>
    <mergeCell ref="B34:K34"/>
    <mergeCell ref="B35:K35"/>
    <mergeCell ref="B32:K32"/>
  </mergeCells>
  <hyperlinks>
    <hyperlink ref="D4" r:id="rId1" xr:uid="{BB816383-EE4B-4A4F-AB1E-1A88192A6DB1}"/>
  </hyperlinks>
  <pageMargins left="0.2902777777777778" right="0.1701388888888889" top="0.35" bottom="0.45" header="0.51180555555555551" footer="0.51180555555555551"/>
  <pageSetup paperSize="9" scale="46" firstPageNumber="0"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2B0E3-E11A-4A71-9F24-BBC3ED3DB65C}">
  <sheetPr>
    <tabColor theme="5"/>
    <pageSetUpPr fitToPage="1"/>
  </sheetPr>
  <dimension ref="A1:R59"/>
  <sheetViews>
    <sheetView showGridLines="0" zoomScale="60" zoomScaleNormal="60" workbookViewId="0">
      <selection activeCell="D3" sqref="D3"/>
    </sheetView>
  </sheetViews>
  <sheetFormatPr defaultColWidth="8.5703125" defaultRowHeight="18.75" x14ac:dyDescent="0.3"/>
  <cols>
    <col min="1" max="1" width="8.5703125" style="11" customWidth="1"/>
    <col min="2" max="2" width="36.5703125" style="11" customWidth="1"/>
    <col min="3" max="7" width="15.7109375" style="11" customWidth="1"/>
    <col min="8" max="8" width="15.5703125" style="11" bestFit="1" customWidth="1"/>
    <col min="9" max="9" width="20" style="11" customWidth="1"/>
    <col min="10" max="10" width="25.85546875" style="12" customWidth="1"/>
    <col min="11" max="11" width="25.7109375" style="411" customWidth="1"/>
    <col min="12" max="12" width="21.5703125" style="411" customWidth="1"/>
    <col min="13" max="13" width="15.7109375" style="411" customWidth="1"/>
    <col min="14" max="14" width="23.42578125" style="411" customWidth="1"/>
    <col min="15" max="15" width="3.7109375" style="411" customWidth="1"/>
    <col min="16" max="16" width="23" style="11" customWidth="1"/>
    <col min="17" max="17" width="2.85546875" style="11" customWidth="1"/>
    <col min="18" max="18" width="24.7109375" style="11" customWidth="1"/>
    <col min="19" max="19" width="23" style="11" customWidth="1"/>
    <col min="20" max="20" width="12" style="11" customWidth="1"/>
    <col min="21" max="256" width="8.5703125" style="11"/>
    <col min="257" max="257" width="20" style="11" customWidth="1"/>
    <col min="258" max="258" width="18.28515625" style="11" customWidth="1"/>
    <col min="259" max="259" width="15.28515625" style="11" customWidth="1"/>
    <col min="260" max="260" width="17.7109375" style="11" customWidth="1"/>
    <col min="261" max="261" width="14.28515625" style="11" bestFit="1" customWidth="1"/>
    <col min="262" max="262" width="12.7109375" style="11" customWidth="1"/>
    <col min="263" max="263" width="18.28515625" style="11" customWidth="1"/>
    <col min="264" max="264" width="24.5703125" style="11" customWidth="1"/>
    <col min="265" max="265" width="11.7109375" style="11" customWidth="1"/>
    <col min="266" max="266" width="12.7109375" style="11" customWidth="1"/>
    <col min="267" max="267" width="17.7109375" style="11" customWidth="1"/>
    <col min="268" max="268" width="16.7109375" style="11" customWidth="1"/>
    <col min="269" max="269" width="29.7109375" style="11" customWidth="1"/>
    <col min="270" max="270" width="24.7109375" style="11" customWidth="1"/>
    <col min="271" max="271" width="19.42578125" style="11" customWidth="1"/>
    <col min="272" max="272" width="8.5703125" style="11"/>
    <col min="273" max="273" width="12" style="11" customWidth="1"/>
    <col min="274" max="274" width="11.42578125" style="11" customWidth="1"/>
    <col min="275" max="276" width="12" style="11" customWidth="1"/>
    <col min="277" max="512" width="8.5703125" style="11"/>
    <col min="513" max="513" width="20" style="11" customWidth="1"/>
    <col min="514" max="514" width="18.28515625" style="11" customWidth="1"/>
    <col min="515" max="515" width="15.28515625" style="11" customWidth="1"/>
    <col min="516" max="516" width="17.7109375" style="11" customWidth="1"/>
    <col min="517" max="517" width="14.28515625" style="11" bestFit="1" customWidth="1"/>
    <col min="518" max="518" width="12.7109375" style="11" customWidth="1"/>
    <col min="519" max="519" width="18.28515625" style="11" customWidth="1"/>
    <col min="520" max="520" width="24.5703125" style="11" customWidth="1"/>
    <col min="521" max="521" width="11.7109375" style="11" customWidth="1"/>
    <col min="522" max="522" width="12.7109375" style="11" customWidth="1"/>
    <col min="523" max="523" width="17.7109375" style="11" customWidth="1"/>
    <col min="524" max="524" width="16.7109375" style="11" customWidth="1"/>
    <col min="525" max="525" width="29.7109375" style="11" customWidth="1"/>
    <col min="526" max="526" width="24.7109375" style="11" customWidth="1"/>
    <col min="527" max="527" width="19.42578125" style="11" customWidth="1"/>
    <col min="528" max="528" width="8.5703125" style="11"/>
    <col min="529" max="529" width="12" style="11" customWidth="1"/>
    <col min="530" max="530" width="11.42578125" style="11" customWidth="1"/>
    <col min="531" max="532" width="12" style="11" customWidth="1"/>
    <col min="533" max="768" width="8.5703125" style="11"/>
    <col min="769" max="769" width="20" style="11" customWidth="1"/>
    <col min="770" max="770" width="18.28515625" style="11" customWidth="1"/>
    <col min="771" max="771" width="15.28515625" style="11" customWidth="1"/>
    <col min="772" max="772" width="17.7109375" style="11" customWidth="1"/>
    <col min="773" max="773" width="14.28515625" style="11" bestFit="1" customWidth="1"/>
    <col min="774" max="774" width="12.7109375" style="11" customWidth="1"/>
    <col min="775" max="775" width="18.28515625" style="11" customWidth="1"/>
    <col min="776" max="776" width="24.5703125" style="11" customWidth="1"/>
    <col min="777" max="777" width="11.7109375" style="11" customWidth="1"/>
    <col min="778" max="778" width="12.7109375" style="11" customWidth="1"/>
    <col min="779" max="779" width="17.7109375" style="11" customWidth="1"/>
    <col min="780" max="780" width="16.7109375" style="11" customWidth="1"/>
    <col min="781" max="781" width="29.7109375" style="11" customWidth="1"/>
    <col min="782" max="782" width="24.7109375" style="11" customWidth="1"/>
    <col min="783" max="783" width="19.42578125" style="11" customWidth="1"/>
    <col min="784" max="784" width="8.5703125" style="11"/>
    <col min="785" max="785" width="12" style="11" customWidth="1"/>
    <col min="786" max="786" width="11.42578125" style="11" customWidth="1"/>
    <col min="787" max="788" width="12" style="11" customWidth="1"/>
    <col min="789" max="1024" width="8.5703125" style="11"/>
    <col min="1025" max="1025" width="20" style="11" customWidth="1"/>
    <col min="1026" max="1026" width="18.28515625" style="11" customWidth="1"/>
    <col min="1027" max="1027" width="15.28515625" style="11" customWidth="1"/>
    <col min="1028" max="1028" width="17.7109375" style="11" customWidth="1"/>
    <col min="1029" max="1029" width="14.28515625" style="11" bestFit="1" customWidth="1"/>
    <col min="1030" max="1030" width="12.7109375" style="11" customWidth="1"/>
    <col min="1031" max="1031" width="18.28515625" style="11" customWidth="1"/>
    <col min="1032" max="1032" width="24.5703125" style="11" customWidth="1"/>
    <col min="1033" max="1033" width="11.7109375" style="11" customWidth="1"/>
    <col min="1034" max="1034" width="12.7109375" style="11" customWidth="1"/>
    <col min="1035" max="1035" width="17.7109375" style="11" customWidth="1"/>
    <col min="1036" max="1036" width="16.7109375" style="11" customWidth="1"/>
    <col min="1037" max="1037" width="29.7109375" style="11" customWidth="1"/>
    <col min="1038" max="1038" width="24.7109375" style="11" customWidth="1"/>
    <col min="1039" max="1039" width="19.42578125" style="11" customWidth="1"/>
    <col min="1040" max="1040" width="8.5703125" style="11"/>
    <col min="1041" max="1041" width="12" style="11" customWidth="1"/>
    <col min="1042" max="1042" width="11.42578125" style="11" customWidth="1"/>
    <col min="1043" max="1044" width="12" style="11" customWidth="1"/>
    <col min="1045" max="1280" width="8.5703125" style="11"/>
    <col min="1281" max="1281" width="20" style="11" customWidth="1"/>
    <col min="1282" max="1282" width="18.28515625" style="11" customWidth="1"/>
    <col min="1283" max="1283" width="15.28515625" style="11" customWidth="1"/>
    <col min="1284" max="1284" width="17.7109375" style="11" customWidth="1"/>
    <col min="1285" max="1285" width="14.28515625" style="11" bestFit="1" customWidth="1"/>
    <col min="1286" max="1286" width="12.7109375" style="11" customWidth="1"/>
    <col min="1287" max="1287" width="18.28515625" style="11" customWidth="1"/>
    <col min="1288" max="1288" width="24.5703125" style="11" customWidth="1"/>
    <col min="1289" max="1289" width="11.7109375" style="11" customWidth="1"/>
    <col min="1290" max="1290" width="12.7109375" style="11" customWidth="1"/>
    <col min="1291" max="1291" width="17.7109375" style="11" customWidth="1"/>
    <col min="1292" max="1292" width="16.7109375" style="11" customWidth="1"/>
    <col min="1293" max="1293" width="29.7109375" style="11" customWidth="1"/>
    <col min="1294" max="1294" width="24.7109375" style="11" customWidth="1"/>
    <col min="1295" max="1295" width="19.42578125" style="11" customWidth="1"/>
    <col min="1296" max="1296" width="8.5703125" style="11"/>
    <col min="1297" max="1297" width="12" style="11" customWidth="1"/>
    <col min="1298" max="1298" width="11.42578125" style="11" customWidth="1"/>
    <col min="1299" max="1300" width="12" style="11" customWidth="1"/>
    <col min="1301" max="1536" width="8.5703125" style="11"/>
    <col min="1537" max="1537" width="20" style="11" customWidth="1"/>
    <col min="1538" max="1538" width="18.28515625" style="11" customWidth="1"/>
    <col min="1539" max="1539" width="15.28515625" style="11" customWidth="1"/>
    <col min="1540" max="1540" width="17.7109375" style="11" customWidth="1"/>
    <col min="1541" max="1541" width="14.28515625" style="11" bestFit="1" customWidth="1"/>
    <col min="1542" max="1542" width="12.7109375" style="11" customWidth="1"/>
    <col min="1543" max="1543" width="18.28515625" style="11" customWidth="1"/>
    <col min="1544" max="1544" width="24.5703125" style="11" customWidth="1"/>
    <col min="1545" max="1545" width="11.7109375" style="11" customWidth="1"/>
    <col min="1546" max="1546" width="12.7109375" style="11" customWidth="1"/>
    <col min="1547" max="1547" width="17.7109375" style="11" customWidth="1"/>
    <col min="1548" max="1548" width="16.7109375" style="11" customWidth="1"/>
    <col min="1549" max="1549" width="29.7109375" style="11" customWidth="1"/>
    <col min="1550" max="1550" width="24.7109375" style="11" customWidth="1"/>
    <col min="1551" max="1551" width="19.42578125" style="11" customWidth="1"/>
    <col min="1552" max="1552" width="8.5703125" style="11"/>
    <col min="1553" max="1553" width="12" style="11" customWidth="1"/>
    <col min="1554" max="1554" width="11.42578125" style="11" customWidth="1"/>
    <col min="1555" max="1556" width="12" style="11" customWidth="1"/>
    <col min="1557" max="1792" width="8.5703125" style="11"/>
    <col min="1793" max="1793" width="20" style="11" customWidth="1"/>
    <col min="1794" max="1794" width="18.28515625" style="11" customWidth="1"/>
    <col min="1795" max="1795" width="15.28515625" style="11" customWidth="1"/>
    <col min="1796" max="1796" width="17.7109375" style="11" customWidth="1"/>
    <col min="1797" max="1797" width="14.28515625" style="11" bestFit="1" customWidth="1"/>
    <col min="1798" max="1798" width="12.7109375" style="11" customWidth="1"/>
    <col min="1799" max="1799" width="18.28515625" style="11" customWidth="1"/>
    <col min="1800" max="1800" width="24.5703125" style="11" customWidth="1"/>
    <col min="1801" max="1801" width="11.7109375" style="11" customWidth="1"/>
    <col min="1802" max="1802" width="12.7109375" style="11" customWidth="1"/>
    <col min="1803" max="1803" width="17.7109375" style="11" customWidth="1"/>
    <col min="1804" max="1804" width="16.7109375" style="11" customWidth="1"/>
    <col min="1805" max="1805" width="29.7109375" style="11" customWidth="1"/>
    <col min="1806" max="1806" width="24.7109375" style="11" customWidth="1"/>
    <col min="1807" max="1807" width="19.42578125" style="11" customWidth="1"/>
    <col min="1808" max="1808" width="8.5703125" style="11"/>
    <col min="1809" max="1809" width="12" style="11" customWidth="1"/>
    <col min="1810" max="1810" width="11.42578125" style="11" customWidth="1"/>
    <col min="1811" max="1812" width="12" style="11" customWidth="1"/>
    <col min="1813" max="2048" width="8.5703125" style="11"/>
    <col min="2049" max="2049" width="20" style="11" customWidth="1"/>
    <col min="2050" max="2050" width="18.28515625" style="11" customWidth="1"/>
    <col min="2051" max="2051" width="15.28515625" style="11" customWidth="1"/>
    <col min="2052" max="2052" width="17.7109375" style="11" customWidth="1"/>
    <col min="2053" max="2053" width="14.28515625" style="11" bestFit="1" customWidth="1"/>
    <col min="2054" max="2054" width="12.7109375" style="11" customWidth="1"/>
    <col min="2055" max="2055" width="18.28515625" style="11" customWidth="1"/>
    <col min="2056" max="2056" width="24.5703125" style="11" customWidth="1"/>
    <col min="2057" max="2057" width="11.7109375" style="11" customWidth="1"/>
    <col min="2058" max="2058" width="12.7109375" style="11" customWidth="1"/>
    <col min="2059" max="2059" width="17.7109375" style="11" customWidth="1"/>
    <col min="2060" max="2060" width="16.7109375" style="11" customWidth="1"/>
    <col min="2061" max="2061" width="29.7109375" style="11" customWidth="1"/>
    <col min="2062" max="2062" width="24.7109375" style="11" customWidth="1"/>
    <col min="2063" max="2063" width="19.42578125" style="11" customWidth="1"/>
    <col min="2064" max="2064" width="8.5703125" style="11"/>
    <col min="2065" max="2065" width="12" style="11" customWidth="1"/>
    <col min="2066" max="2066" width="11.42578125" style="11" customWidth="1"/>
    <col min="2067" max="2068" width="12" style="11" customWidth="1"/>
    <col min="2069" max="2304" width="8.5703125" style="11"/>
    <col min="2305" max="2305" width="20" style="11" customWidth="1"/>
    <col min="2306" max="2306" width="18.28515625" style="11" customWidth="1"/>
    <col min="2307" max="2307" width="15.28515625" style="11" customWidth="1"/>
    <col min="2308" max="2308" width="17.7109375" style="11" customWidth="1"/>
    <col min="2309" max="2309" width="14.28515625" style="11" bestFit="1" customWidth="1"/>
    <col min="2310" max="2310" width="12.7109375" style="11" customWidth="1"/>
    <col min="2311" max="2311" width="18.28515625" style="11" customWidth="1"/>
    <col min="2312" max="2312" width="24.5703125" style="11" customWidth="1"/>
    <col min="2313" max="2313" width="11.7109375" style="11" customWidth="1"/>
    <col min="2314" max="2314" width="12.7109375" style="11" customWidth="1"/>
    <col min="2315" max="2315" width="17.7109375" style="11" customWidth="1"/>
    <col min="2316" max="2316" width="16.7109375" style="11" customWidth="1"/>
    <col min="2317" max="2317" width="29.7109375" style="11" customWidth="1"/>
    <col min="2318" max="2318" width="24.7109375" style="11" customWidth="1"/>
    <col min="2319" max="2319" width="19.42578125" style="11" customWidth="1"/>
    <col min="2320" max="2320" width="8.5703125" style="11"/>
    <col min="2321" max="2321" width="12" style="11" customWidth="1"/>
    <col min="2322" max="2322" width="11.42578125" style="11" customWidth="1"/>
    <col min="2323" max="2324" width="12" style="11" customWidth="1"/>
    <col min="2325" max="2560" width="8.5703125" style="11"/>
    <col min="2561" max="2561" width="20" style="11" customWidth="1"/>
    <col min="2562" max="2562" width="18.28515625" style="11" customWidth="1"/>
    <col min="2563" max="2563" width="15.28515625" style="11" customWidth="1"/>
    <col min="2564" max="2564" width="17.7109375" style="11" customWidth="1"/>
    <col min="2565" max="2565" width="14.28515625" style="11" bestFit="1" customWidth="1"/>
    <col min="2566" max="2566" width="12.7109375" style="11" customWidth="1"/>
    <col min="2567" max="2567" width="18.28515625" style="11" customWidth="1"/>
    <col min="2568" max="2568" width="24.5703125" style="11" customWidth="1"/>
    <col min="2569" max="2569" width="11.7109375" style="11" customWidth="1"/>
    <col min="2570" max="2570" width="12.7109375" style="11" customWidth="1"/>
    <col min="2571" max="2571" width="17.7109375" style="11" customWidth="1"/>
    <col min="2572" max="2572" width="16.7109375" style="11" customWidth="1"/>
    <col min="2573" max="2573" width="29.7109375" style="11" customWidth="1"/>
    <col min="2574" max="2574" width="24.7109375" style="11" customWidth="1"/>
    <col min="2575" max="2575" width="19.42578125" style="11" customWidth="1"/>
    <col min="2576" max="2576" width="8.5703125" style="11"/>
    <col min="2577" max="2577" width="12" style="11" customWidth="1"/>
    <col min="2578" max="2578" width="11.42578125" style="11" customWidth="1"/>
    <col min="2579" max="2580" width="12" style="11" customWidth="1"/>
    <col min="2581" max="2816" width="8.5703125" style="11"/>
    <col min="2817" max="2817" width="20" style="11" customWidth="1"/>
    <col min="2818" max="2818" width="18.28515625" style="11" customWidth="1"/>
    <col min="2819" max="2819" width="15.28515625" style="11" customWidth="1"/>
    <col min="2820" max="2820" width="17.7109375" style="11" customWidth="1"/>
    <col min="2821" max="2821" width="14.28515625" style="11" bestFit="1" customWidth="1"/>
    <col min="2822" max="2822" width="12.7109375" style="11" customWidth="1"/>
    <col min="2823" max="2823" width="18.28515625" style="11" customWidth="1"/>
    <col min="2824" max="2824" width="24.5703125" style="11" customWidth="1"/>
    <col min="2825" max="2825" width="11.7109375" style="11" customWidth="1"/>
    <col min="2826" max="2826" width="12.7109375" style="11" customWidth="1"/>
    <col min="2827" max="2827" width="17.7109375" style="11" customWidth="1"/>
    <col min="2828" max="2828" width="16.7109375" style="11" customWidth="1"/>
    <col min="2829" max="2829" width="29.7109375" style="11" customWidth="1"/>
    <col min="2830" max="2830" width="24.7109375" style="11" customWidth="1"/>
    <col min="2831" max="2831" width="19.42578125" style="11" customWidth="1"/>
    <col min="2832" max="2832" width="8.5703125" style="11"/>
    <col min="2833" max="2833" width="12" style="11" customWidth="1"/>
    <col min="2834" max="2834" width="11.42578125" style="11" customWidth="1"/>
    <col min="2835" max="2836" width="12" style="11" customWidth="1"/>
    <col min="2837" max="3072" width="8.5703125" style="11"/>
    <col min="3073" max="3073" width="20" style="11" customWidth="1"/>
    <col min="3074" max="3074" width="18.28515625" style="11" customWidth="1"/>
    <col min="3075" max="3075" width="15.28515625" style="11" customWidth="1"/>
    <col min="3076" max="3076" width="17.7109375" style="11" customWidth="1"/>
    <col min="3077" max="3077" width="14.28515625" style="11" bestFit="1" customWidth="1"/>
    <col min="3078" max="3078" width="12.7109375" style="11" customWidth="1"/>
    <col min="3079" max="3079" width="18.28515625" style="11" customWidth="1"/>
    <col min="3080" max="3080" width="24.5703125" style="11" customWidth="1"/>
    <col min="3081" max="3081" width="11.7109375" style="11" customWidth="1"/>
    <col min="3082" max="3082" width="12.7109375" style="11" customWidth="1"/>
    <col min="3083" max="3083" width="17.7109375" style="11" customWidth="1"/>
    <col min="3084" max="3084" width="16.7109375" style="11" customWidth="1"/>
    <col min="3085" max="3085" width="29.7109375" style="11" customWidth="1"/>
    <col min="3086" max="3086" width="24.7109375" style="11" customWidth="1"/>
    <col min="3087" max="3087" width="19.42578125" style="11" customWidth="1"/>
    <col min="3088" max="3088" width="8.5703125" style="11"/>
    <col min="3089" max="3089" width="12" style="11" customWidth="1"/>
    <col min="3090" max="3090" width="11.42578125" style="11" customWidth="1"/>
    <col min="3091" max="3092" width="12" style="11" customWidth="1"/>
    <col min="3093" max="3328" width="8.5703125" style="11"/>
    <col min="3329" max="3329" width="20" style="11" customWidth="1"/>
    <col min="3330" max="3330" width="18.28515625" style="11" customWidth="1"/>
    <col min="3331" max="3331" width="15.28515625" style="11" customWidth="1"/>
    <col min="3332" max="3332" width="17.7109375" style="11" customWidth="1"/>
    <col min="3333" max="3333" width="14.28515625" style="11" bestFit="1" customWidth="1"/>
    <col min="3334" max="3334" width="12.7109375" style="11" customWidth="1"/>
    <col min="3335" max="3335" width="18.28515625" style="11" customWidth="1"/>
    <col min="3336" max="3336" width="24.5703125" style="11" customWidth="1"/>
    <col min="3337" max="3337" width="11.7109375" style="11" customWidth="1"/>
    <col min="3338" max="3338" width="12.7109375" style="11" customWidth="1"/>
    <col min="3339" max="3339" width="17.7109375" style="11" customWidth="1"/>
    <col min="3340" max="3340" width="16.7109375" style="11" customWidth="1"/>
    <col min="3341" max="3341" width="29.7109375" style="11" customWidth="1"/>
    <col min="3342" max="3342" width="24.7109375" style="11" customWidth="1"/>
    <col min="3343" max="3343" width="19.42578125" style="11" customWidth="1"/>
    <col min="3344" max="3344" width="8.5703125" style="11"/>
    <col min="3345" max="3345" width="12" style="11" customWidth="1"/>
    <col min="3346" max="3346" width="11.42578125" style="11" customWidth="1"/>
    <col min="3347" max="3348" width="12" style="11" customWidth="1"/>
    <col min="3349" max="3584" width="8.5703125" style="11"/>
    <col min="3585" max="3585" width="20" style="11" customWidth="1"/>
    <col min="3586" max="3586" width="18.28515625" style="11" customWidth="1"/>
    <col min="3587" max="3587" width="15.28515625" style="11" customWidth="1"/>
    <col min="3588" max="3588" width="17.7109375" style="11" customWidth="1"/>
    <col min="3589" max="3589" width="14.28515625" style="11" bestFit="1" customWidth="1"/>
    <col min="3590" max="3590" width="12.7109375" style="11" customWidth="1"/>
    <col min="3591" max="3591" width="18.28515625" style="11" customWidth="1"/>
    <col min="3592" max="3592" width="24.5703125" style="11" customWidth="1"/>
    <col min="3593" max="3593" width="11.7109375" style="11" customWidth="1"/>
    <col min="3594" max="3594" width="12.7109375" style="11" customWidth="1"/>
    <col min="3595" max="3595" width="17.7109375" style="11" customWidth="1"/>
    <col min="3596" max="3596" width="16.7109375" style="11" customWidth="1"/>
    <col min="3597" max="3597" width="29.7109375" style="11" customWidth="1"/>
    <col min="3598" max="3598" width="24.7109375" style="11" customWidth="1"/>
    <col min="3599" max="3599" width="19.42578125" style="11" customWidth="1"/>
    <col min="3600" max="3600" width="8.5703125" style="11"/>
    <col min="3601" max="3601" width="12" style="11" customWidth="1"/>
    <col min="3602" max="3602" width="11.42578125" style="11" customWidth="1"/>
    <col min="3603" max="3604" width="12" style="11" customWidth="1"/>
    <col min="3605" max="3840" width="8.5703125" style="11"/>
    <col min="3841" max="3841" width="20" style="11" customWidth="1"/>
    <col min="3842" max="3842" width="18.28515625" style="11" customWidth="1"/>
    <col min="3843" max="3843" width="15.28515625" style="11" customWidth="1"/>
    <col min="3844" max="3844" width="17.7109375" style="11" customWidth="1"/>
    <col min="3845" max="3845" width="14.28515625" style="11" bestFit="1" customWidth="1"/>
    <col min="3846" max="3846" width="12.7109375" style="11" customWidth="1"/>
    <col min="3847" max="3847" width="18.28515625" style="11" customWidth="1"/>
    <col min="3848" max="3848" width="24.5703125" style="11" customWidth="1"/>
    <col min="3849" max="3849" width="11.7109375" style="11" customWidth="1"/>
    <col min="3850" max="3850" width="12.7109375" style="11" customWidth="1"/>
    <col min="3851" max="3851" width="17.7109375" style="11" customWidth="1"/>
    <col min="3852" max="3852" width="16.7109375" style="11" customWidth="1"/>
    <col min="3853" max="3853" width="29.7109375" style="11" customWidth="1"/>
    <col min="3854" max="3854" width="24.7109375" style="11" customWidth="1"/>
    <col min="3855" max="3855" width="19.42578125" style="11" customWidth="1"/>
    <col min="3856" max="3856" width="8.5703125" style="11"/>
    <col min="3857" max="3857" width="12" style="11" customWidth="1"/>
    <col min="3858" max="3858" width="11.42578125" style="11" customWidth="1"/>
    <col min="3859" max="3860" width="12" style="11" customWidth="1"/>
    <col min="3861" max="4096" width="8.5703125" style="11"/>
    <col min="4097" max="4097" width="20" style="11" customWidth="1"/>
    <col min="4098" max="4098" width="18.28515625" style="11" customWidth="1"/>
    <col min="4099" max="4099" width="15.28515625" style="11" customWidth="1"/>
    <col min="4100" max="4100" width="17.7109375" style="11" customWidth="1"/>
    <col min="4101" max="4101" width="14.28515625" style="11" bestFit="1" customWidth="1"/>
    <col min="4102" max="4102" width="12.7109375" style="11" customWidth="1"/>
    <col min="4103" max="4103" width="18.28515625" style="11" customWidth="1"/>
    <col min="4104" max="4104" width="24.5703125" style="11" customWidth="1"/>
    <col min="4105" max="4105" width="11.7109375" style="11" customWidth="1"/>
    <col min="4106" max="4106" width="12.7109375" style="11" customWidth="1"/>
    <col min="4107" max="4107" width="17.7109375" style="11" customWidth="1"/>
    <col min="4108" max="4108" width="16.7109375" style="11" customWidth="1"/>
    <col min="4109" max="4109" width="29.7109375" style="11" customWidth="1"/>
    <col min="4110" max="4110" width="24.7109375" style="11" customWidth="1"/>
    <col min="4111" max="4111" width="19.42578125" style="11" customWidth="1"/>
    <col min="4112" max="4112" width="8.5703125" style="11"/>
    <col min="4113" max="4113" width="12" style="11" customWidth="1"/>
    <col min="4114" max="4114" width="11.42578125" style="11" customWidth="1"/>
    <col min="4115" max="4116" width="12" style="11" customWidth="1"/>
    <col min="4117" max="4352" width="8.5703125" style="11"/>
    <col min="4353" max="4353" width="20" style="11" customWidth="1"/>
    <col min="4354" max="4354" width="18.28515625" style="11" customWidth="1"/>
    <col min="4355" max="4355" width="15.28515625" style="11" customWidth="1"/>
    <col min="4356" max="4356" width="17.7109375" style="11" customWidth="1"/>
    <col min="4357" max="4357" width="14.28515625" style="11" bestFit="1" customWidth="1"/>
    <col min="4358" max="4358" width="12.7109375" style="11" customWidth="1"/>
    <col min="4359" max="4359" width="18.28515625" style="11" customWidth="1"/>
    <col min="4360" max="4360" width="24.5703125" style="11" customWidth="1"/>
    <col min="4361" max="4361" width="11.7109375" style="11" customWidth="1"/>
    <col min="4362" max="4362" width="12.7109375" style="11" customWidth="1"/>
    <col min="4363" max="4363" width="17.7109375" style="11" customWidth="1"/>
    <col min="4364" max="4364" width="16.7109375" style="11" customWidth="1"/>
    <col min="4365" max="4365" width="29.7109375" style="11" customWidth="1"/>
    <col min="4366" max="4366" width="24.7109375" style="11" customWidth="1"/>
    <col min="4367" max="4367" width="19.42578125" style="11" customWidth="1"/>
    <col min="4368" max="4368" width="8.5703125" style="11"/>
    <col min="4369" max="4369" width="12" style="11" customWidth="1"/>
    <col min="4370" max="4370" width="11.42578125" style="11" customWidth="1"/>
    <col min="4371" max="4372" width="12" style="11" customWidth="1"/>
    <col min="4373" max="4608" width="8.5703125" style="11"/>
    <col min="4609" max="4609" width="20" style="11" customWidth="1"/>
    <col min="4610" max="4610" width="18.28515625" style="11" customWidth="1"/>
    <col min="4611" max="4611" width="15.28515625" style="11" customWidth="1"/>
    <col min="4612" max="4612" width="17.7109375" style="11" customWidth="1"/>
    <col min="4613" max="4613" width="14.28515625" style="11" bestFit="1" customWidth="1"/>
    <col min="4614" max="4614" width="12.7109375" style="11" customWidth="1"/>
    <col min="4615" max="4615" width="18.28515625" style="11" customWidth="1"/>
    <col min="4616" max="4616" width="24.5703125" style="11" customWidth="1"/>
    <col min="4617" max="4617" width="11.7109375" style="11" customWidth="1"/>
    <col min="4618" max="4618" width="12.7109375" style="11" customWidth="1"/>
    <col min="4619" max="4619" width="17.7109375" style="11" customWidth="1"/>
    <col min="4620" max="4620" width="16.7109375" style="11" customWidth="1"/>
    <col min="4621" max="4621" width="29.7109375" style="11" customWidth="1"/>
    <col min="4622" max="4622" width="24.7109375" style="11" customWidth="1"/>
    <col min="4623" max="4623" width="19.42578125" style="11" customWidth="1"/>
    <col min="4624" max="4624" width="8.5703125" style="11"/>
    <col min="4625" max="4625" width="12" style="11" customWidth="1"/>
    <col min="4626" max="4626" width="11.42578125" style="11" customWidth="1"/>
    <col min="4627" max="4628" width="12" style="11" customWidth="1"/>
    <col min="4629" max="4864" width="8.5703125" style="11"/>
    <col min="4865" max="4865" width="20" style="11" customWidth="1"/>
    <col min="4866" max="4866" width="18.28515625" style="11" customWidth="1"/>
    <col min="4867" max="4867" width="15.28515625" style="11" customWidth="1"/>
    <col min="4868" max="4868" width="17.7109375" style="11" customWidth="1"/>
    <col min="4869" max="4869" width="14.28515625" style="11" bestFit="1" customWidth="1"/>
    <col min="4870" max="4870" width="12.7109375" style="11" customWidth="1"/>
    <col min="4871" max="4871" width="18.28515625" style="11" customWidth="1"/>
    <col min="4872" max="4872" width="24.5703125" style="11" customWidth="1"/>
    <col min="4873" max="4873" width="11.7109375" style="11" customWidth="1"/>
    <col min="4874" max="4874" width="12.7109375" style="11" customWidth="1"/>
    <col min="4875" max="4875" width="17.7109375" style="11" customWidth="1"/>
    <col min="4876" max="4876" width="16.7109375" style="11" customWidth="1"/>
    <col min="4877" max="4877" width="29.7109375" style="11" customWidth="1"/>
    <col min="4878" max="4878" width="24.7109375" style="11" customWidth="1"/>
    <col min="4879" max="4879" width="19.42578125" style="11" customWidth="1"/>
    <col min="4880" max="4880" width="8.5703125" style="11"/>
    <col min="4881" max="4881" width="12" style="11" customWidth="1"/>
    <col min="4882" max="4882" width="11.42578125" style="11" customWidth="1"/>
    <col min="4883" max="4884" width="12" style="11" customWidth="1"/>
    <col min="4885" max="5120" width="8.5703125" style="11"/>
    <col min="5121" max="5121" width="20" style="11" customWidth="1"/>
    <col min="5122" max="5122" width="18.28515625" style="11" customWidth="1"/>
    <col min="5123" max="5123" width="15.28515625" style="11" customWidth="1"/>
    <col min="5124" max="5124" width="17.7109375" style="11" customWidth="1"/>
    <col min="5125" max="5125" width="14.28515625" style="11" bestFit="1" customWidth="1"/>
    <col min="5126" max="5126" width="12.7109375" style="11" customWidth="1"/>
    <col min="5127" max="5127" width="18.28515625" style="11" customWidth="1"/>
    <col min="5128" max="5128" width="24.5703125" style="11" customWidth="1"/>
    <col min="5129" max="5129" width="11.7109375" style="11" customWidth="1"/>
    <col min="5130" max="5130" width="12.7109375" style="11" customWidth="1"/>
    <col min="5131" max="5131" width="17.7109375" style="11" customWidth="1"/>
    <col min="5132" max="5132" width="16.7109375" style="11" customWidth="1"/>
    <col min="5133" max="5133" width="29.7109375" style="11" customWidth="1"/>
    <col min="5134" max="5134" width="24.7109375" style="11" customWidth="1"/>
    <col min="5135" max="5135" width="19.42578125" style="11" customWidth="1"/>
    <col min="5136" max="5136" width="8.5703125" style="11"/>
    <col min="5137" max="5137" width="12" style="11" customWidth="1"/>
    <col min="5138" max="5138" width="11.42578125" style="11" customWidth="1"/>
    <col min="5139" max="5140" width="12" style="11" customWidth="1"/>
    <col min="5141" max="5376" width="8.5703125" style="11"/>
    <col min="5377" max="5377" width="20" style="11" customWidth="1"/>
    <col min="5378" max="5378" width="18.28515625" style="11" customWidth="1"/>
    <col min="5379" max="5379" width="15.28515625" style="11" customWidth="1"/>
    <col min="5380" max="5380" width="17.7109375" style="11" customWidth="1"/>
    <col min="5381" max="5381" width="14.28515625" style="11" bestFit="1" customWidth="1"/>
    <col min="5382" max="5382" width="12.7109375" style="11" customWidth="1"/>
    <col min="5383" max="5383" width="18.28515625" style="11" customWidth="1"/>
    <col min="5384" max="5384" width="24.5703125" style="11" customWidth="1"/>
    <col min="5385" max="5385" width="11.7109375" style="11" customWidth="1"/>
    <col min="5386" max="5386" width="12.7109375" style="11" customWidth="1"/>
    <col min="5387" max="5387" width="17.7109375" style="11" customWidth="1"/>
    <col min="5388" max="5388" width="16.7109375" style="11" customWidth="1"/>
    <col min="5389" max="5389" width="29.7109375" style="11" customWidth="1"/>
    <col min="5390" max="5390" width="24.7109375" style="11" customWidth="1"/>
    <col min="5391" max="5391" width="19.42578125" style="11" customWidth="1"/>
    <col min="5392" max="5392" width="8.5703125" style="11"/>
    <col min="5393" max="5393" width="12" style="11" customWidth="1"/>
    <col min="5394" max="5394" width="11.42578125" style="11" customWidth="1"/>
    <col min="5395" max="5396" width="12" style="11" customWidth="1"/>
    <col min="5397" max="5632" width="8.5703125" style="11"/>
    <col min="5633" max="5633" width="20" style="11" customWidth="1"/>
    <col min="5634" max="5634" width="18.28515625" style="11" customWidth="1"/>
    <col min="5635" max="5635" width="15.28515625" style="11" customWidth="1"/>
    <col min="5636" max="5636" width="17.7109375" style="11" customWidth="1"/>
    <col min="5637" max="5637" width="14.28515625" style="11" bestFit="1" customWidth="1"/>
    <col min="5638" max="5638" width="12.7109375" style="11" customWidth="1"/>
    <col min="5639" max="5639" width="18.28515625" style="11" customWidth="1"/>
    <col min="5640" max="5640" width="24.5703125" style="11" customWidth="1"/>
    <col min="5641" max="5641" width="11.7109375" style="11" customWidth="1"/>
    <col min="5642" max="5642" width="12.7109375" style="11" customWidth="1"/>
    <col min="5643" max="5643" width="17.7109375" style="11" customWidth="1"/>
    <col min="5644" max="5644" width="16.7109375" style="11" customWidth="1"/>
    <col min="5645" max="5645" width="29.7109375" style="11" customWidth="1"/>
    <col min="5646" max="5646" width="24.7109375" style="11" customWidth="1"/>
    <col min="5647" max="5647" width="19.42578125" style="11" customWidth="1"/>
    <col min="5648" max="5648" width="8.5703125" style="11"/>
    <col min="5649" max="5649" width="12" style="11" customWidth="1"/>
    <col min="5650" max="5650" width="11.42578125" style="11" customWidth="1"/>
    <col min="5651" max="5652" width="12" style="11" customWidth="1"/>
    <col min="5653" max="5888" width="8.5703125" style="11"/>
    <col min="5889" max="5889" width="20" style="11" customWidth="1"/>
    <col min="5890" max="5890" width="18.28515625" style="11" customWidth="1"/>
    <col min="5891" max="5891" width="15.28515625" style="11" customWidth="1"/>
    <col min="5892" max="5892" width="17.7109375" style="11" customWidth="1"/>
    <col min="5893" max="5893" width="14.28515625" style="11" bestFit="1" customWidth="1"/>
    <col min="5894" max="5894" width="12.7109375" style="11" customWidth="1"/>
    <col min="5895" max="5895" width="18.28515625" style="11" customWidth="1"/>
    <col min="5896" max="5896" width="24.5703125" style="11" customWidth="1"/>
    <col min="5897" max="5897" width="11.7109375" style="11" customWidth="1"/>
    <col min="5898" max="5898" width="12.7109375" style="11" customWidth="1"/>
    <col min="5899" max="5899" width="17.7109375" style="11" customWidth="1"/>
    <col min="5900" max="5900" width="16.7109375" style="11" customWidth="1"/>
    <col min="5901" max="5901" width="29.7109375" style="11" customWidth="1"/>
    <col min="5902" max="5902" width="24.7109375" style="11" customWidth="1"/>
    <col min="5903" max="5903" width="19.42578125" style="11" customWidth="1"/>
    <col min="5904" max="5904" width="8.5703125" style="11"/>
    <col min="5905" max="5905" width="12" style="11" customWidth="1"/>
    <col min="5906" max="5906" width="11.42578125" style="11" customWidth="1"/>
    <col min="5907" max="5908" width="12" style="11" customWidth="1"/>
    <col min="5909" max="6144" width="8.5703125" style="11"/>
    <col min="6145" max="6145" width="20" style="11" customWidth="1"/>
    <col min="6146" max="6146" width="18.28515625" style="11" customWidth="1"/>
    <col min="6147" max="6147" width="15.28515625" style="11" customWidth="1"/>
    <col min="6148" max="6148" width="17.7109375" style="11" customWidth="1"/>
    <col min="6149" max="6149" width="14.28515625" style="11" bestFit="1" customWidth="1"/>
    <col min="6150" max="6150" width="12.7109375" style="11" customWidth="1"/>
    <col min="6151" max="6151" width="18.28515625" style="11" customWidth="1"/>
    <col min="6152" max="6152" width="24.5703125" style="11" customWidth="1"/>
    <col min="6153" max="6153" width="11.7109375" style="11" customWidth="1"/>
    <col min="6154" max="6154" width="12.7109375" style="11" customWidth="1"/>
    <col min="6155" max="6155" width="17.7109375" style="11" customWidth="1"/>
    <col min="6156" max="6156" width="16.7109375" style="11" customWidth="1"/>
    <col min="6157" max="6157" width="29.7109375" style="11" customWidth="1"/>
    <col min="6158" max="6158" width="24.7109375" style="11" customWidth="1"/>
    <col min="6159" max="6159" width="19.42578125" style="11" customWidth="1"/>
    <col min="6160" max="6160" width="8.5703125" style="11"/>
    <col min="6161" max="6161" width="12" style="11" customWidth="1"/>
    <col min="6162" max="6162" width="11.42578125" style="11" customWidth="1"/>
    <col min="6163" max="6164" width="12" style="11" customWidth="1"/>
    <col min="6165" max="6400" width="8.5703125" style="11"/>
    <col min="6401" max="6401" width="20" style="11" customWidth="1"/>
    <col min="6402" max="6402" width="18.28515625" style="11" customWidth="1"/>
    <col min="6403" max="6403" width="15.28515625" style="11" customWidth="1"/>
    <col min="6404" max="6404" width="17.7109375" style="11" customWidth="1"/>
    <col min="6405" max="6405" width="14.28515625" style="11" bestFit="1" customWidth="1"/>
    <col min="6406" max="6406" width="12.7109375" style="11" customWidth="1"/>
    <col min="6407" max="6407" width="18.28515625" style="11" customWidth="1"/>
    <col min="6408" max="6408" width="24.5703125" style="11" customWidth="1"/>
    <col min="6409" max="6409" width="11.7109375" style="11" customWidth="1"/>
    <col min="6410" max="6410" width="12.7109375" style="11" customWidth="1"/>
    <col min="6411" max="6411" width="17.7109375" style="11" customWidth="1"/>
    <col min="6412" max="6412" width="16.7109375" style="11" customWidth="1"/>
    <col min="6413" max="6413" width="29.7109375" style="11" customWidth="1"/>
    <col min="6414" max="6414" width="24.7109375" style="11" customWidth="1"/>
    <col min="6415" max="6415" width="19.42578125" style="11" customWidth="1"/>
    <col min="6416" max="6416" width="8.5703125" style="11"/>
    <col min="6417" max="6417" width="12" style="11" customWidth="1"/>
    <col min="6418" max="6418" width="11.42578125" style="11" customWidth="1"/>
    <col min="6419" max="6420" width="12" style="11" customWidth="1"/>
    <col min="6421" max="6656" width="8.5703125" style="11"/>
    <col min="6657" max="6657" width="20" style="11" customWidth="1"/>
    <col min="6658" max="6658" width="18.28515625" style="11" customWidth="1"/>
    <col min="6659" max="6659" width="15.28515625" style="11" customWidth="1"/>
    <col min="6660" max="6660" width="17.7109375" style="11" customWidth="1"/>
    <col min="6661" max="6661" width="14.28515625" style="11" bestFit="1" customWidth="1"/>
    <col min="6662" max="6662" width="12.7109375" style="11" customWidth="1"/>
    <col min="6663" max="6663" width="18.28515625" style="11" customWidth="1"/>
    <col min="6664" max="6664" width="24.5703125" style="11" customWidth="1"/>
    <col min="6665" max="6665" width="11.7109375" style="11" customWidth="1"/>
    <col min="6666" max="6666" width="12.7109375" style="11" customWidth="1"/>
    <col min="6667" max="6667" width="17.7109375" style="11" customWidth="1"/>
    <col min="6668" max="6668" width="16.7109375" style="11" customWidth="1"/>
    <col min="6669" max="6669" width="29.7109375" style="11" customWidth="1"/>
    <col min="6670" max="6670" width="24.7109375" style="11" customWidth="1"/>
    <col min="6671" max="6671" width="19.42578125" style="11" customWidth="1"/>
    <col min="6672" max="6672" width="8.5703125" style="11"/>
    <col min="6673" max="6673" width="12" style="11" customWidth="1"/>
    <col min="6674" max="6674" width="11.42578125" style="11" customWidth="1"/>
    <col min="6675" max="6676" width="12" style="11" customWidth="1"/>
    <col min="6677" max="6912" width="8.5703125" style="11"/>
    <col min="6913" max="6913" width="20" style="11" customWidth="1"/>
    <col min="6914" max="6914" width="18.28515625" style="11" customWidth="1"/>
    <col min="6915" max="6915" width="15.28515625" style="11" customWidth="1"/>
    <col min="6916" max="6916" width="17.7109375" style="11" customWidth="1"/>
    <col min="6917" max="6917" width="14.28515625" style="11" bestFit="1" customWidth="1"/>
    <col min="6918" max="6918" width="12.7109375" style="11" customWidth="1"/>
    <col min="6919" max="6919" width="18.28515625" style="11" customWidth="1"/>
    <col min="6920" max="6920" width="24.5703125" style="11" customWidth="1"/>
    <col min="6921" max="6921" width="11.7109375" style="11" customWidth="1"/>
    <col min="6922" max="6922" width="12.7109375" style="11" customWidth="1"/>
    <col min="6923" max="6923" width="17.7109375" style="11" customWidth="1"/>
    <col min="6924" max="6924" width="16.7109375" style="11" customWidth="1"/>
    <col min="6925" max="6925" width="29.7109375" style="11" customWidth="1"/>
    <col min="6926" max="6926" width="24.7109375" style="11" customWidth="1"/>
    <col min="6927" max="6927" width="19.42578125" style="11" customWidth="1"/>
    <col min="6928" max="6928" width="8.5703125" style="11"/>
    <col min="6929" max="6929" width="12" style="11" customWidth="1"/>
    <col min="6930" max="6930" width="11.42578125" style="11" customWidth="1"/>
    <col min="6931" max="6932" width="12" style="11" customWidth="1"/>
    <col min="6933" max="7168" width="8.5703125" style="11"/>
    <col min="7169" max="7169" width="20" style="11" customWidth="1"/>
    <col min="7170" max="7170" width="18.28515625" style="11" customWidth="1"/>
    <col min="7171" max="7171" width="15.28515625" style="11" customWidth="1"/>
    <col min="7172" max="7172" width="17.7109375" style="11" customWidth="1"/>
    <col min="7173" max="7173" width="14.28515625" style="11" bestFit="1" customWidth="1"/>
    <col min="7174" max="7174" width="12.7109375" style="11" customWidth="1"/>
    <col min="7175" max="7175" width="18.28515625" style="11" customWidth="1"/>
    <col min="7176" max="7176" width="24.5703125" style="11" customWidth="1"/>
    <col min="7177" max="7177" width="11.7109375" style="11" customWidth="1"/>
    <col min="7178" max="7178" width="12.7109375" style="11" customWidth="1"/>
    <col min="7179" max="7179" width="17.7109375" style="11" customWidth="1"/>
    <col min="7180" max="7180" width="16.7109375" style="11" customWidth="1"/>
    <col min="7181" max="7181" width="29.7109375" style="11" customWidth="1"/>
    <col min="7182" max="7182" width="24.7109375" style="11" customWidth="1"/>
    <col min="7183" max="7183" width="19.42578125" style="11" customWidth="1"/>
    <col min="7184" max="7184" width="8.5703125" style="11"/>
    <col min="7185" max="7185" width="12" style="11" customWidth="1"/>
    <col min="7186" max="7186" width="11.42578125" style="11" customWidth="1"/>
    <col min="7187" max="7188" width="12" style="11" customWidth="1"/>
    <col min="7189" max="7424" width="8.5703125" style="11"/>
    <col min="7425" max="7425" width="20" style="11" customWidth="1"/>
    <col min="7426" max="7426" width="18.28515625" style="11" customWidth="1"/>
    <col min="7427" max="7427" width="15.28515625" style="11" customWidth="1"/>
    <col min="7428" max="7428" width="17.7109375" style="11" customWidth="1"/>
    <col min="7429" max="7429" width="14.28515625" style="11" bestFit="1" customWidth="1"/>
    <col min="7430" max="7430" width="12.7109375" style="11" customWidth="1"/>
    <col min="7431" max="7431" width="18.28515625" style="11" customWidth="1"/>
    <col min="7432" max="7432" width="24.5703125" style="11" customWidth="1"/>
    <col min="7433" max="7433" width="11.7109375" style="11" customWidth="1"/>
    <col min="7434" max="7434" width="12.7109375" style="11" customWidth="1"/>
    <col min="7435" max="7435" width="17.7109375" style="11" customWidth="1"/>
    <col min="7436" max="7436" width="16.7109375" style="11" customWidth="1"/>
    <col min="7437" max="7437" width="29.7109375" style="11" customWidth="1"/>
    <col min="7438" max="7438" width="24.7109375" style="11" customWidth="1"/>
    <col min="7439" max="7439" width="19.42578125" style="11" customWidth="1"/>
    <col min="7440" max="7440" width="8.5703125" style="11"/>
    <col min="7441" max="7441" width="12" style="11" customWidth="1"/>
    <col min="7442" max="7442" width="11.42578125" style="11" customWidth="1"/>
    <col min="7443" max="7444" width="12" style="11" customWidth="1"/>
    <col min="7445" max="7680" width="8.5703125" style="11"/>
    <col min="7681" max="7681" width="20" style="11" customWidth="1"/>
    <col min="7682" max="7682" width="18.28515625" style="11" customWidth="1"/>
    <col min="7683" max="7683" width="15.28515625" style="11" customWidth="1"/>
    <col min="7684" max="7684" width="17.7109375" style="11" customWidth="1"/>
    <col min="7685" max="7685" width="14.28515625" style="11" bestFit="1" customWidth="1"/>
    <col min="7686" max="7686" width="12.7109375" style="11" customWidth="1"/>
    <col min="7687" max="7687" width="18.28515625" style="11" customWidth="1"/>
    <col min="7688" max="7688" width="24.5703125" style="11" customWidth="1"/>
    <col min="7689" max="7689" width="11.7109375" style="11" customWidth="1"/>
    <col min="7690" max="7690" width="12.7109375" style="11" customWidth="1"/>
    <col min="7691" max="7691" width="17.7109375" style="11" customWidth="1"/>
    <col min="7692" max="7692" width="16.7109375" style="11" customWidth="1"/>
    <col min="7693" max="7693" width="29.7109375" style="11" customWidth="1"/>
    <col min="7694" max="7694" width="24.7109375" style="11" customWidth="1"/>
    <col min="7695" max="7695" width="19.42578125" style="11" customWidth="1"/>
    <col min="7696" max="7696" width="8.5703125" style="11"/>
    <col min="7697" max="7697" width="12" style="11" customWidth="1"/>
    <col min="7698" max="7698" width="11.42578125" style="11" customWidth="1"/>
    <col min="7699" max="7700" width="12" style="11" customWidth="1"/>
    <col min="7701" max="7936" width="8.5703125" style="11"/>
    <col min="7937" max="7937" width="20" style="11" customWidth="1"/>
    <col min="7938" max="7938" width="18.28515625" style="11" customWidth="1"/>
    <col min="7939" max="7939" width="15.28515625" style="11" customWidth="1"/>
    <col min="7940" max="7940" width="17.7109375" style="11" customWidth="1"/>
    <col min="7941" max="7941" width="14.28515625" style="11" bestFit="1" customWidth="1"/>
    <col min="7942" max="7942" width="12.7109375" style="11" customWidth="1"/>
    <col min="7943" max="7943" width="18.28515625" style="11" customWidth="1"/>
    <col min="7944" max="7944" width="24.5703125" style="11" customWidth="1"/>
    <col min="7945" max="7945" width="11.7109375" style="11" customWidth="1"/>
    <col min="7946" max="7946" width="12.7109375" style="11" customWidth="1"/>
    <col min="7947" max="7947" width="17.7109375" style="11" customWidth="1"/>
    <col min="7948" max="7948" width="16.7109375" style="11" customWidth="1"/>
    <col min="7949" max="7949" width="29.7109375" style="11" customWidth="1"/>
    <col min="7950" max="7950" width="24.7109375" style="11" customWidth="1"/>
    <col min="7951" max="7951" width="19.42578125" style="11" customWidth="1"/>
    <col min="7952" max="7952" width="8.5703125" style="11"/>
    <col min="7953" max="7953" width="12" style="11" customWidth="1"/>
    <col min="7954" max="7954" width="11.42578125" style="11" customWidth="1"/>
    <col min="7955" max="7956" width="12" style="11" customWidth="1"/>
    <col min="7957" max="8192" width="8.5703125" style="11"/>
    <col min="8193" max="8193" width="20" style="11" customWidth="1"/>
    <col min="8194" max="8194" width="18.28515625" style="11" customWidth="1"/>
    <col min="8195" max="8195" width="15.28515625" style="11" customWidth="1"/>
    <col min="8196" max="8196" width="17.7109375" style="11" customWidth="1"/>
    <col min="8197" max="8197" width="14.28515625" style="11" bestFit="1" customWidth="1"/>
    <col min="8198" max="8198" width="12.7109375" style="11" customWidth="1"/>
    <col min="8199" max="8199" width="18.28515625" style="11" customWidth="1"/>
    <col min="8200" max="8200" width="24.5703125" style="11" customWidth="1"/>
    <col min="8201" max="8201" width="11.7109375" style="11" customWidth="1"/>
    <col min="8202" max="8202" width="12.7109375" style="11" customWidth="1"/>
    <col min="8203" max="8203" width="17.7109375" style="11" customWidth="1"/>
    <col min="8204" max="8204" width="16.7109375" style="11" customWidth="1"/>
    <col min="8205" max="8205" width="29.7109375" style="11" customWidth="1"/>
    <col min="8206" max="8206" width="24.7109375" style="11" customWidth="1"/>
    <col min="8207" max="8207" width="19.42578125" style="11" customWidth="1"/>
    <col min="8208" max="8208" width="8.5703125" style="11"/>
    <col min="8209" max="8209" width="12" style="11" customWidth="1"/>
    <col min="8210" max="8210" width="11.42578125" style="11" customWidth="1"/>
    <col min="8211" max="8212" width="12" style="11" customWidth="1"/>
    <col min="8213" max="8448" width="8.5703125" style="11"/>
    <col min="8449" max="8449" width="20" style="11" customWidth="1"/>
    <col min="8450" max="8450" width="18.28515625" style="11" customWidth="1"/>
    <col min="8451" max="8451" width="15.28515625" style="11" customWidth="1"/>
    <col min="8452" max="8452" width="17.7109375" style="11" customWidth="1"/>
    <col min="8453" max="8453" width="14.28515625" style="11" bestFit="1" customWidth="1"/>
    <col min="8454" max="8454" width="12.7109375" style="11" customWidth="1"/>
    <col min="8455" max="8455" width="18.28515625" style="11" customWidth="1"/>
    <col min="8456" max="8456" width="24.5703125" style="11" customWidth="1"/>
    <col min="8457" max="8457" width="11.7109375" style="11" customWidth="1"/>
    <col min="8458" max="8458" width="12.7109375" style="11" customWidth="1"/>
    <col min="8459" max="8459" width="17.7109375" style="11" customWidth="1"/>
    <col min="8460" max="8460" width="16.7109375" style="11" customWidth="1"/>
    <col min="8461" max="8461" width="29.7109375" style="11" customWidth="1"/>
    <col min="8462" max="8462" width="24.7109375" style="11" customWidth="1"/>
    <col min="8463" max="8463" width="19.42578125" style="11" customWidth="1"/>
    <col min="8464" max="8464" width="8.5703125" style="11"/>
    <col min="8465" max="8465" width="12" style="11" customWidth="1"/>
    <col min="8466" max="8466" width="11.42578125" style="11" customWidth="1"/>
    <col min="8467" max="8468" width="12" style="11" customWidth="1"/>
    <col min="8469" max="8704" width="8.5703125" style="11"/>
    <col min="8705" max="8705" width="20" style="11" customWidth="1"/>
    <col min="8706" max="8706" width="18.28515625" style="11" customWidth="1"/>
    <col min="8707" max="8707" width="15.28515625" style="11" customWidth="1"/>
    <col min="8708" max="8708" width="17.7109375" style="11" customWidth="1"/>
    <col min="8709" max="8709" width="14.28515625" style="11" bestFit="1" customWidth="1"/>
    <col min="8710" max="8710" width="12.7109375" style="11" customWidth="1"/>
    <col min="8711" max="8711" width="18.28515625" style="11" customWidth="1"/>
    <col min="8712" max="8712" width="24.5703125" style="11" customWidth="1"/>
    <col min="8713" max="8713" width="11.7109375" style="11" customWidth="1"/>
    <col min="8714" max="8714" width="12.7109375" style="11" customWidth="1"/>
    <col min="8715" max="8715" width="17.7109375" style="11" customWidth="1"/>
    <col min="8716" max="8716" width="16.7109375" style="11" customWidth="1"/>
    <col min="8717" max="8717" width="29.7109375" style="11" customWidth="1"/>
    <col min="8718" max="8718" width="24.7109375" style="11" customWidth="1"/>
    <col min="8719" max="8719" width="19.42578125" style="11" customWidth="1"/>
    <col min="8720" max="8720" width="8.5703125" style="11"/>
    <col min="8721" max="8721" width="12" style="11" customWidth="1"/>
    <col min="8722" max="8722" width="11.42578125" style="11" customWidth="1"/>
    <col min="8723" max="8724" width="12" style="11" customWidth="1"/>
    <col min="8725" max="8960" width="8.5703125" style="11"/>
    <col min="8961" max="8961" width="20" style="11" customWidth="1"/>
    <col min="8962" max="8962" width="18.28515625" style="11" customWidth="1"/>
    <col min="8963" max="8963" width="15.28515625" style="11" customWidth="1"/>
    <col min="8964" max="8964" width="17.7109375" style="11" customWidth="1"/>
    <col min="8965" max="8965" width="14.28515625" style="11" bestFit="1" customWidth="1"/>
    <col min="8966" max="8966" width="12.7109375" style="11" customWidth="1"/>
    <col min="8967" max="8967" width="18.28515625" style="11" customWidth="1"/>
    <col min="8968" max="8968" width="24.5703125" style="11" customWidth="1"/>
    <col min="8969" max="8969" width="11.7109375" style="11" customWidth="1"/>
    <col min="8970" max="8970" width="12.7109375" style="11" customWidth="1"/>
    <col min="8971" max="8971" width="17.7109375" style="11" customWidth="1"/>
    <col min="8972" max="8972" width="16.7109375" style="11" customWidth="1"/>
    <col min="8973" max="8973" width="29.7109375" style="11" customWidth="1"/>
    <col min="8974" max="8974" width="24.7109375" style="11" customWidth="1"/>
    <col min="8975" max="8975" width="19.42578125" style="11" customWidth="1"/>
    <col min="8976" max="8976" width="8.5703125" style="11"/>
    <col min="8977" max="8977" width="12" style="11" customWidth="1"/>
    <col min="8978" max="8978" width="11.42578125" style="11" customWidth="1"/>
    <col min="8979" max="8980" width="12" style="11" customWidth="1"/>
    <col min="8981" max="9216" width="8.5703125" style="11"/>
    <col min="9217" max="9217" width="20" style="11" customWidth="1"/>
    <col min="9218" max="9218" width="18.28515625" style="11" customWidth="1"/>
    <col min="9219" max="9219" width="15.28515625" style="11" customWidth="1"/>
    <col min="9220" max="9220" width="17.7109375" style="11" customWidth="1"/>
    <col min="9221" max="9221" width="14.28515625" style="11" bestFit="1" customWidth="1"/>
    <col min="9222" max="9222" width="12.7109375" style="11" customWidth="1"/>
    <col min="9223" max="9223" width="18.28515625" style="11" customWidth="1"/>
    <col min="9224" max="9224" width="24.5703125" style="11" customWidth="1"/>
    <col min="9225" max="9225" width="11.7109375" style="11" customWidth="1"/>
    <col min="9226" max="9226" width="12.7109375" style="11" customWidth="1"/>
    <col min="9227" max="9227" width="17.7109375" style="11" customWidth="1"/>
    <col min="9228" max="9228" width="16.7109375" style="11" customWidth="1"/>
    <col min="9229" max="9229" width="29.7109375" style="11" customWidth="1"/>
    <col min="9230" max="9230" width="24.7109375" style="11" customWidth="1"/>
    <col min="9231" max="9231" width="19.42578125" style="11" customWidth="1"/>
    <col min="9232" max="9232" width="8.5703125" style="11"/>
    <col min="9233" max="9233" width="12" style="11" customWidth="1"/>
    <col min="9234" max="9234" width="11.42578125" style="11" customWidth="1"/>
    <col min="9235" max="9236" width="12" style="11" customWidth="1"/>
    <col min="9237" max="9472" width="8.5703125" style="11"/>
    <col min="9473" max="9473" width="20" style="11" customWidth="1"/>
    <col min="9474" max="9474" width="18.28515625" style="11" customWidth="1"/>
    <col min="9475" max="9475" width="15.28515625" style="11" customWidth="1"/>
    <col min="9476" max="9476" width="17.7109375" style="11" customWidth="1"/>
    <col min="9477" max="9477" width="14.28515625" style="11" bestFit="1" customWidth="1"/>
    <col min="9478" max="9478" width="12.7109375" style="11" customWidth="1"/>
    <col min="9479" max="9479" width="18.28515625" style="11" customWidth="1"/>
    <col min="9480" max="9480" width="24.5703125" style="11" customWidth="1"/>
    <col min="9481" max="9481" width="11.7109375" style="11" customWidth="1"/>
    <col min="9482" max="9482" width="12.7109375" style="11" customWidth="1"/>
    <col min="9483" max="9483" width="17.7109375" style="11" customWidth="1"/>
    <col min="9484" max="9484" width="16.7109375" style="11" customWidth="1"/>
    <col min="9485" max="9485" width="29.7109375" style="11" customWidth="1"/>
    <col min="9486" max="9486" width="24.7109375" style="11" customWidth="1"/>
    <col min="9487" max="9487" width="19.42578125" style="11" customWidth="1"/>
    <col min="9488" max="9488" width="8.5703125" style="11"/>
    <col min="9489" max="9489" width="12" style="11" customWidth="1"/>
    <col min="9490" max="9490" width="11.42578125" style="11" customWidth="1"/>
    <col min="9491" max="9492" width="12" style="11" customWidth="1"/>
    <col min="9493" max="9728" width="8.5703125" style="11"/>
    <col min="9729" max="9729" width="20" style="11" customWidth="1"/>
    <col min="9730" max="9730" width="18.28515625" style="11" customWidth="1"/>
    <col min="9731" max="9731" width="15.28515625" style="11" customWidth="1"/>
    <col min="9732" max="9732" width="17.7109375" style="11" customWidth="1"/>
    <col min="9733" max="9733" width="14.28515625" style="11" bestFit="1" customWidth="1"/>
    <col min="9734" max="9734" width="12.7109375" style="11" customWidth="1"/>
    <col min="9735" max="9735" width="18.28515625" style="11" customWidth="1"/>
    <col min="9736" max="9736" width="24.5703125" style="11" customWidth="1"/>
    <col min="9737" max="9737" width="11.7109375" style="11" customWidth="1"/>
    <col min="9738" max="9738" width="12.7109375" style="11" customWidth="1"/>
    <col min="9739" max="9739" width="17.7109375" style="11" customWidth="1"/>
    <col min="9740" max="9740" width="16.7109375" style="11" customWidth="1"/>
    <col min="9741" max="9741" width="29.7109375" style="11" customWidth="1"/>
    <col min="9742" max="9742" width="24.7109375" style="11" customWidth="1"/>
    <col min="9743" max="9743" width="19.42578125" style="11" customWidth="1"/>
    <col min="9744" max="9744" width="8.5703125" style="11"/>
    <col min="9745" max="9745" width="12" style="11" customWidth="1"/>
    <col min="9746" max="9746" width="11.42578125" style="11" customWidth="1"/>
    <col min="9747" max="9748" width="12" style="11" customWidth="1"/>
    <col min="9749" max="9984" width="8.5703125" style="11"/>
    <col min="9985" max="9985" width="20" style="11" customWidth="1"/>
    <col min="9986" max="9986" width="18.28515625" style="11" customWidth="1"/>
    <col min="9987" max="9987" width="15.28515625" style="11" customWidth="1"/>
    <col min="9988" max="9988" width="17.7109375" style="11" customWidth="1"/>
    <col min="9989" max="9989" width="14.28515625" style="11" bestFit="1" customWidth="1"/>
    <col min="9990" max="9990" width="12.7109375" style="11" customWidth="1"/>
    <col min="9991" max="9991" width="18.28515625" style="11" customWidth="1"/>
    <col min="9992" max="9992" width="24.5703125" style="11" customWidth="1"/>
    <col min="9993" max="9993" width="11.7109375" style="11" customWidth="1"/>
    <col min="9994" max="9994" width="12.7109375" style="11" customWidth="1"/>
    <col min="9995" max="9995" width="17.7109375" style="11" customWidth="1"/>
    <col min="9996" max="9996" width="16.7109375" style="11" customWidth="1"/>
    <col min="9997" max="9997" width="29.7109375" style="11" customWidth="1"/>
    <col min="9998" max="9998" width="24.7109375" style="11" customWidth="1"/>
    <col min="9999" max="9999" width="19.42578125" style="11" customWidth="1"/>
    <col min="10000" max="10000" width="8.5703125" style="11"/>
    <col min="10001" max="10001" width="12" style="11" customWidth="1"/>
    <col min="10002" max="10002" width="11.42578125" style="11" customWidth="1"/>
    <col min="10003" max="10004" width="12" style="11" customWidth="1"/>
    <col min="10005" max="10240" width="8.5703125" style="11"/>
    <col min="10241" max="10241" width="20" style="11" customWidth="1"/>
    <col min="10242" max="10242" width="18.28515625" style="11" customWidth="1"/>
    <col min="10243" max="10243" width="15.28515625" style="11" customWidth="1"/>
    <col min="10244" max="10244" width="17.7109375" style="11" customWidth="1"/>
    <col min="10245" max="10245" width="14.28515625" style="11" bestFit="1" customWidth="1"/>
    <col min="10246" max="10246" width="12.7109375" style="11" customWidth="1"/>
    <col min="10247" max="10247" width="18.28515625" style="11" customWidth="1"/>
    <col min="10248" max="10248" width="24.5703125" style="11" customWidth="1"/>
    <col min="10249" max="10249" width="11.7109375" style="11" customWidth="1"/>
    <col min="10250" max="10250" width="12.7109375" style="11" customWidth="1"/>
    <col min="10251" max="10251" width="17.7109375" style="11" customWidth="1"/>
    <col min="10252" max="10252" width="16.7109375" style="11" customWidth="1"/>
    <col min="10253" max="10253" width="29.7109375" style="11" customWidth="1"/>
    <col min="10254" max="10254" width="24.7109375" style="11" customWidth="1"/>
    <col min="10255" max="10255" width="19.42578125" style="11" customWidth="1"/>
    <col min="10256" max="10256" width="8.5703125" style="11"/>
    <col min="10257" max="10257" width="12" style="11" customWidth="1"/>
    <col min="10258" max="10258" width="11.42578125" style="11" customWidth="1"/>
    <col min="10259" max="10260" width="12" style="11" customWidth="1"/>
    <col min="10261" max="10496" width="8.5703125" style="11"/>
    <col min="10497" max="10497" width="20" style="11" customWidth="1"/>
    <col min="10498" max="10498" width="18.28515625" style="11" customWidth="1"/>
    <col min="10499" max="10499" width="15.28515625" style="11" customWidth="1"/>
    <col min="10500" max="10500" width="17.7109375" style="11" customWidth="1"/>
    <col min="10501" max="10501" width="14.28515625" style="11" bestFit="1" customWidth="1"/>
    <col min="10502" max="10502" width="12.7109375" style="11" customWidth="1"/>
    <col min="10503" max="10503" width="18.28515625" style="11" customWidth="1"/>
    <col min="10504" max="10504" width="24.5703125" style="11" customWidth="1"/>
    <col min="10505" max="10505" width="11.7109375" style="11" customWidth="1"/>
    <col min="10506" max="10506" width="12.7109375" style="11" customWidth="1"/>
    <col min="10507" max="10507" width="17.7109375" style="11" customWidth="1"/>
    <col min="10508" max="10508" width="16.7109375" style="11" customWidth="1"/>
    <col min="10509" max="10509" width="29.7109375" style="11" customWidth="1"/>
    <col min="10510" max="10510" width="24.7109375" style="11" customWidth="1"/>
    <col min="10511" max="10511" width="19.42578125" style="11" customWidth="1"/>
    <col min="10512" max="10512" width="8.5703125" style="11"/>
    <col min="10513" max="10513" width="12" style="11" customWidth="1"/>
    <col min="10514" max="10514" width="11.42578125" style="11" customWidth="1"/>
    <col min="10515" max="10516" width="12" style="11" customWidth="1"/>
    <col min="10517" max="10752" width="8.5703125" style="11"/>
    <col min="10753" max="10753" width="20" style="11" customWidth="1"/>
    <col min="10754" max="10754" width="18.28515625" style="11" customWidth="1"/>
    <col min="10755" max="10755" width="15.28515625" style="11" customWidth="1"/>
    <col min="10756" max="10756" width="17.7109375" style="11" customWidth="1"/>
    <col min="10757" max="10757" width="14.28515625" style="11" bestFit="1" customWidth="1"/>
    <col min="10758" max="10758" width="12.7109375" style="11" customWidth="1"/>
    <col min="10759" max="10759" width="18.28515625" style="11" customWidth="1"/>
    <col min="10760" max="10760" width="24.5703125" style="11" customWidth="1"/>
    <col min="10761" max="10761" width="11.7109375" style="11" customWidth="1"/>
    <col min="10762" max="10762" width="12.7109375" style="11" customWidth="1"/>
    <col min="10763" max="10763" width="17.7109375" style="11" customWidth="1"/>
    <col min="10764" max="10764" width="16.7109375" style="11" customWidth="1"/>
    <col min="10765" max="10765" width="29.7109375" style="11" customWidth="1"/>
    <col min="10766" max="10766" width="24.7109375" style="11" customWidth="1"/>
    <col min="10767" max="10767" width="19.42578125" style="11" customWidth="1"/>
    <col min="10768" max="10768" width="8.5703125" style="11"/>
    <col min="10769" max="10769" width="12" style="11" customWidth="1"/>
    <col min="10770" max="10770" width="11.42578125" style="11" customWidth="1"/>
    <col min="10771" max="10772" width="12" style="11" customWidth="1"/>
    <col min="10773" max="11008" width="8.5703125" style="11"/>
    <col min="11009" max="11009" width="20" style="11" customWidth="1"/>
    <col min="11010" max="11010" width="18.28515625" style="11" customWidth="1"/>
    <col min="11011" max="11011" width="15.28515625" style="11" customWidth="1"/>
    <col min="11012" max="11012" width="17.7109375" style="11" customWidth="1"/>
    <col min="11013" max="11013" width="14.28515625" style="11" bestFit="1" customWidth="1"/>
    <col min="11014" max="11014" width="12.7109375" style="11" customWidth="1"/>
    <col min="11015" max="11015" width="18.28515625" style="11" customWidth="1"/>
    <col min="11016" max="11016" width="24.5703125" style="11" customWidth="1"/>
    <col min="11017" max="11017" width="11.7109375" style="11" customWidth="1"/>
    <col min="11018" max="11018" width="12.7109375" style="11" customWidth="1"/>
    <col min="11019" max="11019" width="17.7109375" style="11" customWidth="1"/>
    <col min="11020" max="11020" width="16.7109375" style="11" customWidth="1"/>
    <col min="11021" max="11021" width="29.7109375" style="11" customWidth="1"/>
    <col min="11022" max="11022" width="24.7109375" style="11" customWidth="1"/>
    <col min="11023" max="11023" width="19.42578125" style="11" customWidth="1"/>
    <col min="11024" max="11024" width="8.5703125" style="11"/>
    <col min="11025" max="11025" width="12" style="11" customWidth="1"/>
    <col min="11026" max="11026" width="11.42578125" style="11" customWidth="1"/>
    <col min="11027" max="11028" width="12" style="11" customWidth="1"/>
    <col min="11029" max="11264" width="8.5703125" style="11"/>
    <col min="11265" max="11265" width="20" style="11" customWidth="1"/>
    <col min="11266" max="11266" width="18.28515625" style="11" customWidth="1"/>
    <col min="11267" max="11267" width="15.28515625" style="11" customWidth="1"/>
    <col min="11268" max="11268" width="17.7109375" style="11" customWidth="1"/>
    <col min="11269" max="11269" width="14.28515625" style="11" bestFit="1" customWidth="1"/>
    <col min="11270" max="11270" width="12.7109375" style="11" customWidth="1"/>
    <col min="11271" max="11271" width="18.28515625" style="11" customWidth="1"/>
    <col min="11272" max="11272" width="24.5703125" style="11" customWidth="1"/>
    <col min="11273" max="11273" width="11.7109375" style="11" customWidth="1"/>
    <col min="11274" max="11274" width="12.7109375" style="11" customWidth="1"/>
    <col min="11275" max="11275" width="17.7109375" style="11" customWidth="1"/>
    <col min="11276" max="11276" width="16.7109375" style="11" customWidth="1"/>
    <col min="11277" max="11277" width="29.7109375" style="11" customWidth="1"/>
    <col min="11278" max="11278" width="24.7109375" style="11" customWidth="1"/>
    <col min="11279" max="11279" width="19.42578125" style="11" customWidth="1"/>
    <col min="11280" max="11280" width="8.5703125" style="11"/>
    <col min="11281" max="11281" width="12" style="11" customWidth="1"/>
    <col min="11282" max="11282" width="11.42578125" style="11" customWidth="1"/>
    <col min="11283" max="11284" width="12" style="11" customWidth="1"/>
    <col min="11285" max="11520" width="8.5703125" style="11"/>
    <col min="11521" max="11521" width="20" style="11" customWidth="1"/>
    <col min="11522" max="11522" width="18.28515625" style="11" customWidth="1"/>
    <col min="11523" max="11523" width="15.28515625" style="11" customWidth="1"/>
    <col min="11524" max="11524" width="17.7109375" style="11" customWidth="1"/>
    <col min="11525" max="11525" width="14.28515625" style="11" bestFit="1" customWidth="1"/>
    <col min="11526" max="11526" width="12.7109375" style="11" customWidth="1"/>
    <col min="11527" max="11527" width="18.28515625" style="11" customWidth="1"/>
    <col min="11528" max="11528" width="24.5703125" style="11" customWidth="1"/>
    <col min="11529" max="11529" width="11.7109375" style="11" customWidth="1"/>
    <col min="11530" max="11530" width="12.7109375" style="11" customWidth="1"/>
    <col min="11531" max="11531" width="17.7109375" style="11" customWidth="1"/>
    <col min="11532" max="11532" width="16.7109375" style="11" customWidth="1"/>
    <col min="11533" max="11533" width="29.7109375" style="11" customWidth="1"/>
    <col min="11534" max="11534" width="24.7109375" style="11" customWidth="1"/>
    <col min="11535" max="11535" width="19.42578125" style="11" customWidth="1"/>
    <col min="11536" max="11536" width="8.5703125" style="11"/>
    <col min="11537" max="11537" width="12" style="11" customWidth="1"/>
    <col min="11538" max="11538" width="11.42578125" style="11" customWidth="1"/>
    <col min="11539" max="11540" width="12" style="11" customWidth="1"/>
    <col min="11541" max="11776" width="8.5703125" style="11"/>
    <col min="11777" max="11777" width="20" style="11" customWidth="1"/>
    <col min="11778" max="11778" width="18.28515625" style="11" customWidth="1"/>
    <col min="11779" max="11779" width="15.28515625" style="11" customWidth="1"/>
    <col min="11780" max="11780" width="17.7109375" style="11" customWidth="1"/>
    <col min="11781" max="11781" width="14.28515625" style="11" bestFit="1" customWidth="1"/>
    <col min="11782" max="11782" width="12.7109375" style="11" customWidth="1"/>
    <col min="11783" max="11783" width="18.28515625" style="11" customWidth="1"/>
    <col min="11784" max="11784" width="24.5703125" style="11" customWidth="1"/>
    <col min="11785" max="11785" width="11.7109375" style="11" customWidth="1"/>
    <col min="11786" max="11786" width="12.7109375" style="11" customWidth="1"/>
    <col min="11787" max="11787" width="17.7109375" style="11" customWidth="1"/>
    <col min="11788" max="11788" width="16.7109375" style="11" customWidth="1"/>
    <col min="11789" max="11789" width="29.7109375" style="11" customWidth="1"/>
    <col min="11790" max="11790" width="24.7109375" style="11" customWidth="1"/>
    <col min="11791" max="11791" width="19.42578125" style="11" customWidth="1"/>
    <col min="11792" max="11792" width="8.5703125" style="11"/>
    <col min="11793" max="11793" width="12" style="11" customWidth="1"/>
    <col min="11794" max="11794" width="11.42578125" style="11" customWidth="1"/>
    <col min="11795" max="11796" width="12" style="11" customWidth="1"/>
    <col min="11797" max="12032" width="8.5703125" style="11"/>
    <col min="12033" max="12033" width="20" style="11" customWidth="1"/>
    <col min="12034" max="12034" width="18.28515625" style="11" customWidth="1"/>
    <col min="12035" max="12035" width="15.28515625" style="11" customWidth="1"/>
    <col min="12036" max="12036" width="17.7109375" style="11" customWidth="1"/>
    <col min="12037" max="12037" width="14.28515625" style="11" bestFit="1" customWidth="1"/>
    <col min="12038" max="12038" width="12.7109375" style="11" customWidth="1"/>
    <col min="12039" max="12039" width="18.28515625" style="11" customWidth="1"/>
    <col min="12040" max="12040" width="24.5703125" style="11" customWidth="1"/>
    <col min="12041" max="12041" width="11.7109375" style="11" customWidth="1"/>
    <col min="12042" max="12042" width="12.7109375" style="11" customWidth="1"/>
    <col min="12043" max="12043" width="17.7109375" style="11" customWidth="1"/>
    <col min="12044" max="12044" width="16.7109375" style="11" customWidth="1"/>
    <col min="12045" max="12045" width="29.7109375" style="11" customWidth="1"/>
    <col min="12046" max="12046" width="24.7109375" style="11" customWidth="1"/>
    <col min="12047" max="12047" width="19.42578125" style="11" customWidth="1"/>
    <col min="12048" max="12048" width="8.5703125" style="11"/>
    <col min="12049" max="12049" width="12" style="11" customWidth="1"/>
    <col min="12050" max="12050" width="11.42578125" style="11" customWidth="1"/>
    <col min="12051" max="12052" width="12" style="11" customWidth="1"/>
    <col min="12053" max="12288" width="8.5703125" style="11"/>
    <col min="12289" max="12289" width="20" style="11" customWidth="1"/>
    <col min="12290" max="12290" width="18.28515625" style="11" customWidth="1"/>
    <col min="12291" max="12291" width="15.28515625" style="11" customWidth="1"/>
    <col min="12292" max="12292" width="17.7109375" style="11" customWidth="1"/>
    <col min="12293" max="12293" width="14.28515625" style="11" bestFit="1" customWidth="1"/>
    <col min="12294" max="12294" width="12.7109375" style="11" customWidth="1"/>
    <col min="12295" max="12295" width="18.28515625" style="11" customWidth="1"/>
    <col min="12296" max="12296" width="24.5703125" style="11" customWidth="1"/>
    <col min="12297" max="12297" width="11.7109375" style="11" customWidth="1"/>
    <col min="12298" max="12298" width="12.7109375" style="11" customWidth="1"/>
    <col min="12299" max="12299" width="17.7109375" style="11" customWidth="1"/>
    <col min="12300" max="12300" width="16.7109375" style="11" customWidth="1"/>
    <col min="12301" max="12301" width="29.7109375" style="11" customWidth="1"/>
    <col min="12302" max="12302" width="24.7109375" style="11" customWidth="1"/>
    <col min="12303" max="12303" width="19.42578125" style="11" customWidth="1"/>
    <col min="12304" max="12304" width="8.5703125" style="11"/>
    <col min="12305" max="12305" width="12" style="11" customWidth="1"/>
    <col min="12306" max="12306" width="11.42578125" style="11" customWidth="1"/>
    <col min="12307" max="12308" width="12" style="11" customWidth="1"/>
    <col min="12309" max="12544" width="8.5703125" style="11"/>
    <col min="12545" max="12545" width="20" style="11" customWidth="1"/>
    <col min="12546" max="12546" width="18.28515625" style="11" customWidth="1"/>
    <col min="12547" max="12547" width="15.28515625" style="11" customWidth="1"/>
    <col min="12548" max="12548" width="17.7109375" style="11" customWidth="1"/>
    <col min="12549" max="12549" width="14.28515625" style="11" bestFit="1" customWidth="1"/>
    <col min="12550" max="12550" width="12.7109375" style="11" customWidth="1"/>
    <col min="12551" max="12551" width="18.28515625" style="11" customWidth="1"/>
    <col min="12552" max="12552" width="24.5703125" style="11" customWidth="1"/>
    <col min="12553" max="12553" width="11.7109375" style="11" customWidth="1"/>
    <col min="12554" max="12554" width="12.7109375" style="11" customWidth="1"/>
    <col min="12555" max="12555" width="17.7109375" style="11" customWidth="1"/>
    <col min="12556" max="12556" width="16.7109375" style="11" customWidth="1"/>
    <col min="12557" max="12557" width="29.7109375" style="11" customWidth="1"/>
    <col min="12558" max="12558" width="24.7109375" style="11" customWidth="1"/>
    <col min="12559" max="12559" width="19.42578125" style="11" customWidth="1"/>
    <col min="12560" max="12560" width="8.5703125" style="11"/>
    <col min="12561" max="12561" width="12" style="11" customWidth="1"/>
    <col min="12562" max="12562" width="11.42578125" style="11" customWidth="1"/>
    <col min="12563" max="12564" width="12" style="11" customWidth="1"/>
    <col min="12565" max="12800" width="8.5703125" style="11"/>
    <col min="12801" max="12801" width="20" style="11" customWidth="1"/>
    <col min="12802" max="12802" width="18.28515625" style="11" customWidth="1"/>
    <col min="12803" max="12803" width="15.28515625" style="11" customWidth="1"/>
    <col min="12804" max="12804" width="17.7109375" style="11" customWidth="1"/>
    <col min="12805" max="12805" width="14.28515625" style="11" bestFit="1" customWidth="1"/>
    <col min="12806" max="12806" width="12.7109375" style="11" customWidth="1"/>
    <col min="12807" max="12807" width="18.28515625" style="11" customWidth="1"/>
    <col min="12808" max="12808" width="24.5703125" style="11" customWidth="1"/>
    <col min="12809" max="12809" width="11.7109375" style="11" customWidth="1"/>
    <col min="12810" max="12810" width="12.7109375" style="11" customWidth="1"/>
    <col min="12811" max="12811" width="17.7109375" style="11" customWidth="1"/>
    <col min="12812" max="12812" width="16.7109375" style="11" customWidth="1"/>
    <col min="12813" max="12813" width="29.7109375" style="11" customWidth="1"/>
    <col min="12814" max="12814" width="24.7109375" style="11" customWidth="1"/>
    <col min="12815" max="12815" width="19.42578125" style="11" customWidth="1"/>
    <col min="12816" max="12816" width="8.5703125" style="11"/>
    <col min="12817" max="12817" width="12" style="11" customWidth="1"/>
    <col min="12818" max="12818" width="11.42578125" style="11" customWidth="1"/>
    <col min="12819" max="12820" width="12" style="11" customWidth="1"/>
    <col min="12821" max="13056" width="8.5703125" style="11"/>
    <col min="13057" max="13057" width="20" style="11" customWidth="1"/>
    <col min="13058" max="13058" width="18.28515625" style="11" customWidth="1"/>
    <col min="13059" max="13059" width="15.28515625" style="11" customWidth="1"/>
    <col min="13060" max="13060" width="17.7109375" style="11" customWidth="1"/>
    <col min="13061" max="13061" width="14.28515625" style="11" bestFit="1" customWidth="1"/>
    <col min="13062" max="13062" width="12.7109375" style="11" customWidth="1"/>
    <col min="13063" max="13063" width="18.28515625" style="11" customWidth="1"/>
    <col min="13064" max="13064" width="24.5703125" style="11" customWidth="1"/>
    <col min="13065" max="13065" width="11.7109375" style="11" customWidth="1"/>
    <col min="13066" max="13066" width="12.7109375" style="11" customWidth="1"/>
    <col min="13067" max="13067" width="17.7109375" style="11" customWidth="1"/>
    <col min="13068" max="13068" width="16.7109375" style="11" customWidth="1"/>
    <col min="13069" max="13069" width="29.7109375" style="11" customWidth="1"/>
    <col min="13070" max="13070" width="24.7109375" style="11" customWidth="1"/>
    <col min="13071" max="13071" width="19.42578125" style="11" customWidth="1"/>
    <col min="13072" max="13072" width="8.5703125" style="11"/>
    <col min="13073" max="13073" width="12" style="11" customWidth="1"/>
    <col min="13074" max="13074" width="11.42578125" style="11" customWidth="1"/>
    <col min="13075" max="13076" width="12" style="11" customWidth="1"/>
    <col min="13077" max="13312" width="8.5703125" style="11"/>
    <col min="13313" max="13313" width="20" style="11" customWidth="1"/>
    <col min="13314" max="13314" width="18.28515625" style="11" customWidth="1"/>
    <col min="13315" max="13315" width="15.28515625" style="11" customWidth="1"/>
    <col min="13316" max="13316" width="17.7109375" style="11" customWidth="1"/>
    <col min="13317" max="13317" width="14.28515625" style="11" bestFit="1" customWidth="1"/>
    <col min="13318" max="13318" width="12.7109375" style="11" customWidth="1"/>
    <col min="13319" max="13319" width="18.28515625" style="11" customWidth="1"/>
    <col min="13320" max="13320" width="24.5703125" style="11" customWidth="1"/>
    <col min="13321" max="13321" width="11.7109375" style="11" customWidth="1"/>
    <col min="13322" max="13322" width="12.7109375" style="11" customWidth="1"/>
    <col min="13323" max="13323" width="17.7109375" style="11" customWidth="1"/>
    <col min="13324" max="13324" width="16.7109375" style="11" customWidth="1"/>
    <col min="13325" max="13325" width="29.7109375" style="11" customWidth="1"/>
    <col min="13326" max="13326" width="24.7109375" style="11" customWidth="1"/>
    <col min="13327" max="13327" width="19.42578125" style="11" customWidth="1"/>
    <col min="13328" max="13328" width="8.5703125" style="11"/>
    <col min="13329" max="13329" width="12" style="11" customWidth="1"/>
    <col min="13330" max="13330" width="11.42578125" style="11" customWidth="1"/>
    <col min="13331" max="13332" width="12" style="11" customWidth="1"/>
    <col min="13333" max="13568" width="8.5703125" style="11"/>
    <col min="13569" max="13569" width="20" style="11" customWidth="1"/>
    <col min="13570" max="13570" width="18.28515625" style="11" customWidth="1"/>
    <col min="13571" max="13571" width="15.28515625" style="11" customWidth="1"/>
    <col min="13572" max="13572" width="17.7109375" style="11" customWidth="1"/>
    <col min="13573" max="13573" width="14.28515625" style="11" bestFit="1" customWidth="1"/>
    <col min="13574" max="13574" width="12.7109375" style="11" customWidth="1"/>
    <col min="13575" max="13575" width="18.28515625" style="11" customWidth="1"/>
    <col min="13576" max="13576" width="24.5703125" style="11" customWidth="1"/>
    <col min="13577" max="13577" width="11.7109375" style="11" customWidth="1"/>
    <col min="13578" max="13578" width="12.7109375" style="11" customWidth="1"/>
    <col min="13579" max="13579" width="17.7109375" style="11" customWidth="1"/>
    <col min="13580" max="13580" width="16.7109375" style="11" customWidth="1"/>
    <col min="13581" max="13581" width="29.7109375" style="11" customWidth="1"/>
    <col min="13582" max="13582" width="24.7109375" style="11" customWidth="1"/>
    <col min="13583" max="13583" width="19.42578125" style="11" customWidth="1"/>
    <col min="13584" max="13584" width="8.5703125" style="11"/>
    <col min="13585" max="13585" width="12" style="11" customWidth="1"/>
    <col min="13586" max="13586" width="11.42578125" style="11" customWidth="1"/>
    <col min="13587" max="13588" width="12" style="11" customWidth="1"/>
    <col min="13589" max="13824" width="8.5703125" style="11"/>
    <col min="13825" max="13825" width="20" style="11" customWidth="1"/>
    <col min="13826" max="13826" width="18.28515625" style="11" customWidth="1"/>
    <col min="13827" max="13827" width="15.28515625" style="11" customWidth="1"/>
    <col min="13828" max="13828" width="17.7109375" style="11" customWidth="1"/>
    <col min="13829" max="13829" width="14.28515625" style="11" bestFit="1" customWidth="1"/>
    <col min="13830" max="13830" width="12.7109375" style="11" customWidth="1"/>
    <col min="13831" max="13831" width="18.28515625" style="11" customWidth="1"/>
    <col min="13832" max="13832" width="24.5703125" style="11" customWidth="1"/>
    <col min="13833" max="13833" width="11.7109375" style="11" customWidth="1"/>
    <col min="13834" max="13834" width="12.7109375" style="11" customWidth="1"/>
    <col min="13835" max="13835" width="17.7109375" style="11" customWidth="1"/>
    <col min="13836" max="13836" width="16.7109375" style="11" customWidth="1"/>
    <col min="13837" max="13837" width="29.7109375" style="11" customWidth="1"/>
    <col min="13838" max="13838" width="24.7109375" style="11" customWidth="1"/>
    <col min="13839" max="13839" width="19.42578125" style="11" customWidth="1"/>
    <col min="13840" max="13840" width="8.5703125" style="11"/>
    <col min="13841" max="13841" width="12" style="11" customWidth="1"/>
    <col min="13842" max="13842" width="11.42578125" style="11" customWidth="1"/>
    <col min="13843" max="13844" width="12" style="11" customWidth="1"/>
    <col min="13845" max="14080" width="8.5703125" style="11"/>
    <col min="14081" max="14081" width="20" style="11" customWidth="1"/>
    <col min="14082" max="14082" width="18.28515625" style="11" customWidth="1"/>
    <col min="14083" max="14083" width="15.28515625" style="11" customWidth="1"/>
    <col min="14084" max="14084" width="17.7109375" style="11" customWidth="1"/>
    <col min="14085" max="14085" width="14.28515625" style="11" bestFit="1" customWidth="1"/>
    <col min="14086" max="14086" width="12.7109375" style="11" customWidth="1"/>
    <col min="14087" max="14087" width="18.28515625" style="11" customWidth="1"/>
    <col min="14088" max="14088" width="24.5703125" style="11" customWidth="1"/>
    <col min="14089" max="14089" width="11.7109375" style="11" customWidth="1"/>
    <col min="14090" max="14090" width="12.7109375" style="11" customWidth="1"/>
    <col min="14091" max="14091" width="17.7109375" style="11" customWidth="1"/>
    <col min="14092" max="14092" width="16.7109375" style="11" customWidth="1"/>
    <col min="14093" max="14093" width="29.7109375" style="11" customWidth="1"/>
    <col min="14094" max="14094" width="24.7109375" style="11" customWidth="1"/>
    <col min="14095" max="14095" width="19.42578125" style="11" customWidth="1"/>
    <col min="14096" max="14096" width="8.5703125" style="11"/>
    <col min="14097" max="14097" width="12" style="11" customWidth="1"/>
    <col min="14098" max="14098" width="11.42578125" style="11" customWidth="1"/>
    <col min="14099" max="14100" width="12" style="11" customWidth="1"/>
    <col min="14101" max="14336" width="8.5703125" style="11"/>
    <col min="14337" max="14337" width="20" style="11" customWidth="1"/>
    <col min="14338" max="14338" width="18.28515625" style="11" customWidth="1"/>
    <col min="14339" max="14339" width="15.28515625" style="11" customWidth="1"/>
    <col min="14340" max="14340" width="17.7109375" style="11" customWidth="1"/>
    <col min="14341" max="14341" width="14.28515625" style="11" bestFit="1" customWidth="1"/>
    <col min="14342" max="14342" width="12.7109375" style="11" customWidth="1"/>
    <col min="14343" max="14343" width="18.28515625" style="11" customWidth="1"/>
    <col min="14344" max="14344" width="24.5703125" style="11" customWidth="1"/>
    <col min="14345" max="14345" width="11.7109375" style="11" customWidth="1"/>
    <col min="14346" max="14346" width="12.7109375" style="11" customWidth="1"/>
    <col min="14347" max="14347" width="17.7109375" style="11" customWidth="1"/>
    <col min="14348" max="14348" width="16.7109375" style="11" customWidth="1"/>
    <col min="14349" max="14349" width="29.7109375" style="11" customWidth="1"/>
    <col min="14350" max="14350" width="24.7109375" style="11" customWidth="1"/>
    <col min="14351" max="14351" width="19.42578125" style="11" customWidth="1"/>
    <col min="14352" max="14352" width="8.5703125" style="11"/>
    <col min="14353" max="14353" width="12" style="11" customWidth="1"/>
    <col min="14354" max="14354" width="11.42578125" style="11" customWidth="1"/>
    <col min="14355" max="14356" width="12" style="11" customWidth="1"/>
    <col min="14357" max="14592" width="8.5703125" style="11"/>
    <col min="14593" max="14593" width="20" style="11" customWidth="1"/>
    <col min="14594" max="14594" width="18.28515625" style="11" customWidth="1"/>
    <col min="14595" max="14595" width="15.28515625" style="11" customWidth="1"/>
    <col min="14596" max="14596" width="17.7109375" style="11" customWidth="1"/>
    <col min="14597" max="14597" width="14.28515625" style="11" bestFit="1" customWidth="1"/>
    <col min="14598" max="14598" width="12.7109375" style="11" customWidth="1"/>
    <col min="14599" max="14599" width="18.28515625" style="11" customWidth="1"/>
    <col min="14600" max="14600" width="24.5703125" style="11" customWidth="1"/>
    <col min="14601" max="14601" width="11.7109375" style="11" customWidth="1"/>
    <col min="14602" max="14602" width="12.7109375" style="11" customWidth="1"/>
    <col min="14603" max="14603" width="17.7109375" style="11" customWidth="1"/>
    <col min="14604" max="14604" width="16.7109375" style="11" customWidth="1"/>
    <col min="14605" max="14605" width="29.7109375" style="11" customWidth="1"/>
    <col min="14606" max="14606" width="24.7109375" style="11" customWidth="1"/>
    <col min="14607" max="14607" width="19.42578125" style="11" customWidth="1"/>
    <col min="14608" max="14608" width="8.5703125" style="11"/>
    <col min="14609" max="14609" width="12" style="11" customWidth="1"/>
    <col min="14610" max="14610" width="11.42578125" style="11" customWidth="1"/>
    <col min="14611" max="14612" width="12" style="11" customWidth="1"/>
    <col min="14613" max="14848" width="8.5703125" style="11"/>
    <col min="14849" max="14849" width="20" style="11" customWidth="1"/>
    <col min="14850" max="14850" width="18.28515625" style="11" customWidth="1"/>
    <col min="14851" max="14851" width="15.28515625" style="11" customWidth="1"/>
    <col min="14852" max="14852" width="17.7109375" style="11" customWidth="1"/>
    <col min="14853" max="14853" width="14.28515625" style="11" bestFit="1" customWidth="1"/>
    <col min="14854" max="14854" width="12.7109375" style="11" customWidth="1"/>
    <col min="14855" max="14855" width="18.28515625" style="11" customWidth="1"/>
    <col min="14856" max="14856" width="24.5703125" style="11" customWidth="1"/>
    <col min="14857" max="14857" width="11.7109375" style="11" customWidth="1"/>
    <col min="14858" max="14858" width="12.7109375" style="11" customWidth="1"/>
    <col min="14859" max="14859" width="17.7109375" style="11" customWidth="1"/>
    <col min="14860" max="14860" width="16.7109375" style="11" customWidth="1"/>
    <col min="14861" max="14861" width="29.7109375" style="11" customWidth="1"/>
    <col min="14862" max="14862" width="24.7109375" style="11" customWidth="1"/>
    <col min="14863" max="14863" width="19.42578125" style="11" customWidth="1"/>
    <col min="14864" max="14864" width="8.5703125" style="11"/>
    <col min="14865" max="14865" width="12" style="11" customWidth="1"/>
    <col min="14866" max="14866" width="11.42578125" style="11" customWidth="1"/>
    <col min="14867" max="14868" width="12" style="11" customWidth="1"/>
    <col min="14869" max="15104" width="8.5703125" style="11"/>
    <col min="15105" max="15105" width="20" style="11" customWidth="1"/>
    <col min="15106" max="15106" width="18.28515625" style="11" customWidth="1"/>
    <col min="15107" max="15107" width="15.28515625" style="11" customWidth="1"/>
    <col min="15108" max="15108" width="17.7109375" style="11" customWidth="1"/>
    <col min="15109" max="15109" width="14.28515625" style="11" bestFit="1" customWidth="1"/>
    <col min="15110" max="15110" width="12.7109375" style="11" customWidth="1"/>
    <col min="15111" max="15111" width="18.28515625" style="11" customWidth="1"/>
    <col min="15112" max="15112" width="24.5703125" style="11" customWidth="1"/>
    <col min="15113" max="15113" width="11.7109375" style="11" customWidth="1"/>
    <col min="15114" max="15114" width="12.7109375" style="11" customWidth="1"/>
    <col min="15115" max="15115" width="17.7109375" style="11" customWidth="1"/>
    <col min="15116" max="15116" width="16.7109375" style="11" customWidth="1"/>
    <col min="15117" max="15117" width="29.7109375" style="11" customWidth="1"/>
    <col min="15118" max="15118" width="24.7109375" style="11" customWidth="1"/>
    <col min="15119" max="15119" width="19.42578125" style="11" customWidth="1"/>
    <col min="15120" max="15120" width="8.5703125" style="11"/>
    <col min="15121" max="15121" width="12" style="11" customWidth="1"/>
    <col min="15122" max="15122" width="11.42578125" style="11" customWidth="1"/>
    <col min="15123" max="15124" width="12" style="11" customWidth="1"/>
    <col min="15125" max="15360" width="8.5703125" style="11"/>
    <col min="15361" max="15361" width="20" style="11" customWidth="1"/>
    <col min="15362" max="15362" width="18.28515625" style="11" customWidth="1"/>
    <col min="15363" max="15363" width="15.28515625" style="11" customWidth="1"/>
    <col min="15364" max="15364" width="17.7109375" style="11" customWidth="1"/>
    <col min="15365" max="15365" width="14.28515625" style="11" bestFit="1" customWidth="1"/>
    <col min="15366" max="15366" width="12.7109375" style="11" customWidth="1"/>
    <col min="15367" max="15367" width="18.28515625" style="11" customWidth="1"/>
    <col min="15368" max="15368" width="24.5703125" style="11" customWidth="1"/>
    <col min="15369" max="15369" width="11.7109375" style="11" customWidth="1"/>
    <col min="15370" max="15370" width="12.7109375" style="11" customWidth="1"/>
    <col min="15371" max="15371" width="17.7109375" style="11" customWidth="1"/>
    <col min="15372" max="15372" width="16.7109375" style="11" customWidth="1"/>
    <col min="15373" max="15373" width="29.7109375" style="11" customWidth="1"/>
    <col min="15374" max="15374" width="24.7109375" style="11" customWidth="1"/>
    <col min="15375" max="15375" width="19.42578125" style="11" customWidth="1"/>
    <col min="15376" max="15376" width="8.5703125" style="11"/>
    <col min="15377" max="15377" width="12" style="11" customWidth="1"/>
    <col min="15378" max="15378" width="11.42578125" style="11" customWidth="1"/>
    <col min="15379" max="15380" width="12" style="11" customWidth="1"/>
    <col min="15381" max="15616" width="8.5703125" style="11"/>
    <col min="15617" max="15617" width="20" style="11" customWidth="1"/>
    <col min="15618" max="15618" width="18.28515625" style="11" customWidth="1"/>
    <col min="15619" max="15619" width="15.28515625" style="11" customWidth="1"/>
    <col min="15620" max="15620" width="17.7109375" style="11" customWidth="1"/>
    <col min="15621" max="15621" width="14.28515625" style="11" bestFit="1" customWidth="1"/>
    <col min="15622" max="15622" width="12.7109375" style="11" customWidth="1"/>
    <col min="15623" max="15623" width="18.28515625" style="11" customWidth="1"/>
    <col min="15624" max="15624" width="24.5703125" style="11" customWidth="1"/>
    <col min="15625" max="15625" width="11.7109375" style="11" customWidth="1"/>
    <col min="15626" max="15626" width="12.7109375" style="11" customWidth="1"/>
    <col min="15627" max="15627" width="17.7109375" style="11" customWidth="1"/>
    <col min="15628" max="15628" width="16.7109375" style="11" customWidth="1"/>
    <col min="15629" max="15629" width="29.7109375" style="11" customWidth="1"/>
    <col min="15630" max="15630" width="24.7109375" style="11" customWidth="1"/>
    <col min="15631" max="15631" width="19.42578125" style="11" customWidth="1"/>
    <col min="15632" max="15632" width="8.5703125" style="11"/>
    <col min="15633" max="15633" width="12" style="11" customWidth="1"/>
    <col min="15634" max="15634" width="11.42578125" style="11" customWidth="1"/>
    <col min="15635" max="15636" width="12" style="11" customWidth="1"/>
    <col min="15637" max="15872" width="8.5703125" style="11"/>
    <col min="15873" max="15873" width="20" style="11" customWidth="1"/>
    <col min="15874" max="15874" width="18.28515625" style="11" customWidth="1"/>
    <col min="15875" max="15875" width="15.28515625" style="11" customWidth="1"/>
    <col min="15876" max="15876" width="17.7109375" style="11" customWidth="1"/>
    <col min="15877" max="15877" width="14.28515625" style="11" bestFit="1" customWidth="1"/>
    <col min="15878" max="15878" width="12.7109375" style="11" customWidth="1"/>
    <col min="15879" max="15879" width="18.28515625" style="11" customWidth="1"/>
    <col min="15880" max="15880" width="24.5703125" style="11" customWidth="1"/>
    <col min="15881" max="15881" width="11.7109375" style="11" customWidth="1"/>
    <col min="15882" max="15882" width="12.7109375" style="11" customWidth="1"/>
    <col min="15883" max="15883" width="17.7109375" style="11" customWidth="1"/>
    <col min="15884" max="15884" width="16.7109375" style="11" customWidth="1"/>
    <col min="15885" max="15885" width="29.7109375" style="11" customWidth="1"/>
    <col min="15886" max="15886" width="24.7109375" style="11" customWidth="1"/>
    <col min="15887" max="15887" width="19.42578125" style="11" customWidth="1"/>
    <col min="15888" max="15888" width="8.5703125" style="11"/>
    <col min="15889" max="15889" width="12" style="11" customWidth="1"/>
    <col min="15890" max="15890" width="11.42578125" style="11" customWidth="1"/>
    <col min="15891" max="15892" width="12" style="11" customWidth="1"/>
    <col min="15893" max="16128" width="8.5703125" style="11"/>
    <col min="16129" max="16129" width="20" style="11" customWidth="1"/>
    <col min="16130" max="16130" width="18.28515625" style="11" customWidth="1"/>
    <col min="16131" max="16131" width="15.28515625" style="11" customWidth="1"/>
    <col min="16132" max="16132" width="17.7109375" style="11" customWidth="1"/>
    <col min="16133" max="16133" width="14.28515625" style="11" bestFit="1" customWidth="1"/>
    <col min="16134" max="16134" width="12.7109375" style="11" customWidth="1"/>
    <col min="16135" max="16135" width="18.28515625" style="11" customWidth="1"/>
    <col min="16136" max="16136" width="24.5703125" style="11" customWidth="1"/>
    <col min="16137" max="16137" width="11.7109375" style="11" customWidth="1"/>
    <col min="16138" max="16138" width="12.7109375" style="11" customWidth="1"/>
    <col min="16139" max="16139" width="17.7109375" style="11" customWidth="1"/>
    <col min="16140" max="16140" width="16.7109375" style="11" customWidth="1"/>
    <col min="16141" max="16141" width="29.7109375" style="11" customWidth="1"/>
    <col min="16142" max="16142" width="24.7109375" style="11" customWidth="1"/>
    <col min="16143" max="16143" width="19.42578125" style="11" customWidth="1"/>
    <col min="16144" max="16144" width="8.5703125" style="11"/>
    <col min="16145" max="16145" width="12" style="11" customWidth="1"/>
    <col min="16146" max="16146" width="11.42578125" style="11" customWidth="1"/>
    <col min="16147" max="16148" width="12" style="11" customWidth="1"/>
    <col min="16149" max="16384" width="8.5703125" style="11"/>
  </cols>
  <sheetData>
    <row r="1" spans="1:18" ht="72" customHeight="1" x14ac:dyDescent="0.3">
      <c r="A1" s="495" t="s">
        <v>0</v>
      </c>
      <c r="B1" s="496"/>
      <c r="C1" s="496"/>
      <c r="D1" s="13" t="s">
        <v>293</v>
      </c>
      <c r="E1" s="14"/>
      <c r="F1" s="15"/>
      <c r="G1" s="463" t="s">
        <v>1</v>
      </c>
      <c r="H1" s="464"/>
      <c r="I1" s="464"/>
      <c r="J1" s="464"/>
      <c r="K1" s="386" t="s">
        <v>231</v>
      </c>
      <c r="L1" s="387" t="s">
        <v>232</v>
      </c>
      <c r="M1" s="248"/>
      <c r="N1" s="248"/>
      <c r="O1" s="388"/>
    </row>
    <row r="2" spans="1:18" ht="27.75" customHeight="1" x14ac:dyDescent="0.3">
      <c r="A2" s="500" t="s">
        <v>2</v>
      </c>
      <c r="B2" s="501"/>
      <c r="C2" s="501"/>
      <c r="D2" s="17">
        <v>644259734</v>
      </c>
      <c r="E2" s="12"/>
      <c r="F2" s="18"/>
      <c r="G2" s="466" t="s">
        <v>292</v>
      </c>
      <c r="H2" s="467"/>
      <c r="I2" s="467"/>
      <c r="J2" s="467"/>
      <c r="K2" s="612">
        <f>+'Tab. 3.1  Cessati anno 2024'!K41</f>
        <v>0</v>
      </c>
      <c r="L2" s="614">
        <f>+'Tab. 3.1  Cessati anno 2024'!K42</f>
        <v>23715.84</v>
      </c>
      <c r="M2" s="389"/>
      <c r="N2" s="389"/>
      <c r="O2" s="390"/>
    </row>
    <row r="3" spans="1:18" ht="27.75" customHeight="1" thickBot="1" x14ac:dyDescent="0.35">
      <c r="A3" s="502" t="s">
        <v>3</v>
      </c>
      <c r="B3" s="503" t="s">
        <v>4</v>
      </c>
      <c r="C3" s="503" t="s">
        <v>4</v>
      </c>
      <c r="D3" s="712" t="s">
        <v>291</v>
      </c>
      <c r="E3" s="21"/>
      <c r="F3" s="22"/>
      <c r="G3" s="469"/>
      <c r="H3" s="470"/>
      <c r="I3" s="470"/>
      <c r="J3" s="470"/>
      <c r="K3" s="613"/>
      <c r="L3" s="615"/>
      <c r="M3" s="12"/>
      <c r="N3" s="12"/>
      <c r="O3" s="12"/>
    </row>
    <row r="4" spans="1:18" ht="16.5" customHeight="1" thickBot="1" x14ac:dyDescent="0.35">
      <c r="A4" s="23"/>
      <c r="B4" s="23"/>
      <c r="C4" s="23"/>
      <c r="D4" s="23"/>
      <c r="E4" s="23"/>
      <c r="F4" s="23"/>
      <c r="G4" s="23"/>
      <c r="H4" s="23"/>
      <c r="I4" s="23"/>
      <c r="J4" s="24"/>
      <c r="K4" s="12"/>
      <c r="L4" s="12"/>
      <c r="M4" s="12"/>
      <c r="N4" s="12"/>
      <c r="O4" s="12"/>
    </row>
    <row r="5" spans="1:18" ht="30.75" customHeight="1" thickBot="1" x14ac:dyDescent="0.35">
      <c r="A5" s="505" t="s">
        <v>136</v>
      </c>
      <c r="B5" s="506"/>
      <c r="C5" s="506"/>
      <c r="D5" s="506"/>
      <c r="E5" s="506"/>
      <c r="F5" s="506"/>
      <c r="G5" s="506"/>
      <c r="H5" s="506"/>
      <c r="I5" s="506"/>
      <c r="J5" s="506"/>
      <c r="K5" s="506"/>
      <c r="L5" s="506"/>
      <c r="M5" s="506"/>
      <c r="N5" s="506"/>
      <c r="O5" s="506"/>
      <c r="P5" s="506"/>
      <c r="Q5" s="506"/>
      <c r="R5" s="507"/>
    </row>
    <row r="6" spans="1:18" ht="157.5" customHeight="1" x14ac:dyDescent="0.3">
      <c r="A6" s="474" t="s">
        <v>5</v>
      </c>
      <c r="B6" s="26" t="s">
        <v>6</v>
      </c>
      <c r="C6" s="26" t="s">
        <v>24</v>
      </c>
      <c r="D6" s="26" t="s">
        <v>286</v>
      </c>
      <c r="E6" s="26" t="s">
        <v>171</v>
      </c>
      <c r="F6" s="26"/>
      <c r="G6" s="26" t="s">
        <v>25</v>
      </c>
      <c r="H6" s="26" t="s">
        <v>75</v>
      </c>
      <c r="I6" s="62" t="s">
        <v>26</v>
      </c>
      <c r="J6" s="391" t="s">
        <v>233</v>
      </c>
      <c r="K6" s="392" t="s">
        <v>234</v>
      </c>
      <c r="L6" s="393" t="s">
        <v>235</v>
      </c>
      <c r="M6" s="261" t="s">
        <v>98</v>
      </c>
      <c r="N6" s="394" t="s">
        <v>39</v>
      </c>
      <c r="O6" s="11"/>
      <c r="P6" s="72"/>
      <c r="R6" s="362" t="s">
        <v>280</v>
      </c>
    </row>
    <row r="7" spans="1:18" ht="18" customHeight="1" x14ac:dyDescent="0.3">
      <c r="A7" s="474"/>
      <c r="B7" s="28" t="s">
        <v>7</v>
      </c>
      <c r="C7" s="29">
        <v>60102.87</v>
      </c>
      <c r="D7" s="232">
        <f>178.02*13</f>
        <v>2314.2600000000002</v>
      </c>
      <c r="E7" s="233">
        <f>46.23*13</f>
        <v>600.99</v>
      </c>
      <c r="F7" s="234"/>
      <c r="G7" s="32">
        <f>+C7+D7+E7</f>
        <v>63018.12</v>
      </c>
      <c r="H7" s="33">
        <f>G7*38.38%</f>
        <v>24186.354456000005</v>
      </c>
      <c r="I7" s="34">
        <f>+ROUND(+G7+H7,2)</f>
        <v>87204.47</v>
      </c>
      <c r="J7" s="395">
        <f>'Tab. 4 Vacanze di Organico 2025'!K7</f>
        <v>0</v>
      </c>
      <c r="K7" s="395">
        <f>'Tab. 4 Vacanze di Organico 2025'!M7</f>
        <v>0</v>
      </c>
      <c r="L7" s="395">
        <f>'Tab. 4 Vacanze di Organico 2025'!R7</f>
        <v>0</v>
      </c>
      <c r="M7" s="395">
        <f>+L7+J7+K7</f>
        <v>0</v>
      </c>
      <c r="N7" s="396">
        <f>+ROUND(+(L7+J7+K7)*I7,2)</f>
        <v>0</v>
      </c>
      <c r="O7" s="11"/>
      <c r="P7" s="72"/>
      <c r="R7" s="331"/>
    </row>
    <row r="8" spans="1:18" ht="18" customHeight="1" x14ac:dyDescent="0.3">
      <c r="A8" s="474"/>
      <c r="B8" s="28" t="s">
        <v>8</v>
      </c>
      <c r="C8" s="29">
        <v>47015.77</v>
      </c>
      <c r="D8" s="232">
        <f>139.22*13</f>
        <v>1809.86</v>
      </c>
      <c r="E8" s="156">
        <f>36.17*13</f>
        <v>470.21000000000004</v>
      </c>
      <c r="F8" s="234"/>
      <c r="G8" s="32">
        <f>+C8+D8+E8</f>
        <v>49295.839999999997</v>
      </c>
      <c r="H8" s="33">
        <f>G8*38.38%</f>
        <v>18919.743392</v>
      </c>
      <c r="I8" s="34">
        <f>+ROUND(+G8+H8,2)</f>
        <v>68215.58</v>
      </c>
      <c r="J8" s="395">
        <f>'Tab. 4 Vacanze di Organico 2025'!K8</f>
        <v>0</v>
      </c>
      <c r="K8" s="395">
        <f>'Tab. 4 Vacanze di Organico 2025'!M8</f>
        <v>0</v>
      </c>
      <c r="L8" s="395">
        <f>'Tab. 4 Vacanze di Organico 2025'!R8</f>
        <v>0</v>
      </c>
      <c r="M8" s="395">
        <f>+L8+J8+K8</f>
        <v>0</v>
      </c>
      <c r="N8" s="396">
        <f>+ROUND(+(L8+J8+K8)*I8,2)</f>
        <v>0</v>
      </c>
      <c r="O8" s="11"/>
      <c r="P8" s="72"/>
      <c r="R8" s="331"/>
    </row>
    <row r="9" spans="1:18" ht="9.9499999999999993" customHeight="1" x14ac:dyDescent="0.3">
      <c r="A9" s="38"/>
      <c r="B9" s="39"/>
      <c r="C9" s="80"/>
      <c r="D9" s="80"/>
      <c r="E9" s="80"/>
      <c r="F9" s="80"/>
      <c r="G9" s="80"/>
      <c r="H9" s="80"/>
      <c r="I9" s="80"/>
      <c r="J9" s="397"/>
      <c r="K9" s="397"/>
      <c r="L9" s="397"/>
      <c r="M9" s="397"/>
      <c r="N9" s="80"/>
      <c r="O9" s="11"/>
      <c r="P9" s="72"/>
      <c r="R9" s="290"/>
    </row>
    <row r="10" spans="1:18" ht="110.1" customHeight="1" x14ac:dyDescent="0.3">
      <c r="A10" s="244"/>
      <c r="C10" s="26" t="s">
        <v>198</v>
      </c>
      <c r="D10" s="26" t="s">
        <v>287</v>
      </c>
      <c r="E10" s="26" t="s">
        <v>173</v>
      </c>
      <c r="F10" s="26" t="s">
        <v>175</v>
      </c>
      <c r="G10" s="26" t="s">
        <v>32</v>
      </c>
      <c r="H10" s="26" t="s">
        <v>278</v>
      </c>
      <c r="I10" s="231" t="s">
        <v>26</v>
      </c>
      <c r="J10" s="391" t="s">
        <v>233</v>
      </c>
      <c r="K10" s="392" t="s">
        <v>234</v>
      </c>
      <c r="L10" s="393" t="s">
        <v>235</v>
      </c>
      <c r="M10" s="261" t="s">
        <v>98</v>
      </c>
      <c r="N10" s="394" t="s">
        <v>39</v>
      </c>
      <c r="O10" s="11"/>
      <c r="P10" s="72"/>
      <c r="R10" s="298" t="s">
        <v>280</v>
      </c>
    </row>
    <row r="11" spans="1:18" ht="26.45" customHeight="1" x14ac:dyDescent="0.3">
      <c r="A11" s="473" t="s">
        <v>199</v>
      </c>
      <c r="B11" s="256" t="s">
        <v>200</v>
      </c>
      <c r="C11" s="29">
        <v>45488.77</v>
      </c>
      <c r="D11" s="30">
        <f>145.92*12</f>
        <v>1751.04</v>
      </c>
      <c r="E11" s="156">
        <f>37.91*12</f>
        <v>454.91999999999996</v>
      </c>
      <c r="F11" s="42">
        <f t="shared" ref="F11:F16" si="0">+ROUND((C11+D11+E11)/12,2)</f>
        <v>3974.56</v>
      </c>
      <c r="G11" s="232">
        <f t="shared" ref="G11:G16" si="1">+F11+D11+C11+E11</f>
        <v>51669.289999999994</v>
      </c>
      <c r="H11" s="33">
        <f t="shared" ref="H11:H16" si="2">G11*38.38%</f>
        <v>19830.673501999998</v>
      </c>
      <c r="I11" s="235">
        <f t="shared" ref="I11:I16" si="3">+ROUND(+G11+H11,2)</f>
        <v>71499.960000000006</v>
      </c>
      <c r="J11" s="395">
        <f>'Tab. 4 Vacanze di Organico 2025'!K11</f>
        <v>0</v>
      </c>
      <c r="K11" s="395">
        <f>'Tab. 4 Vacanze di Organico 2025'!M11</f>
        <v>0</v>
      </c>
      <c r="L11" s="395">
        <f>'Tab. 4 Vacanze di Organico 2025'!R11</f>
        <v>0</v>
      </c>
      <c r="M11" s="395">
        <f t="shared" ref="M11:M16" si="4">+L11+J11+K11</f>
        <v>0</v>
      </c>
      <c r="N11" s="396">
        <f t="shared" ref="N11:N16" si="5">+ROUND(+(L11+J11+K11)*I11,2)</f>
        <v>0</v>
      </c>
      <c r="O11" s="11"/>
      <c r="P11" s="72"/>
      <c r="R11" s="331"/>
    </row>
    <row r="12" spans="1:18" ht="26.45" customHeight="1" x14ac:dyDescent="0.3">
      <c r="A12" s="474"/>
      <c r="B12" s="256" t="s">
        <v>201</v>
      </c>
      <c r="C12" s="29">
        <v>36293.08</v>
      </c>
      <c r="D12" s="30">
        <f>116.42*12</f>
        <v>1397.04</v>
      </c>
      <c r="E12" s="156">
        <f>30.24*12</f>
        <v>362.88</v>
      </c>
      <c r="F12" s="42">
        <f t="shared" si="0"/>
        <v>3171.08</v>
      </c>
      <c r="G12" s="232">
        <f t="shared" si="1"/>
        <v>41224.080000000002</v>
      </c>
      <c r="H12" s="33">
        <f t="shared" si="2"/>
        <v>15821.801904000002</v>
      </c>
      <c r="I12" s="235">
        <f t="shared" si="3"/>
        <v>57045.88</v>
      </c>
      <c r="J12" s="395">
        <f>'Tab. 4 Vacanze di Organico 2025'!K12</f>
        <v>0</v>
      </c>
      <c r="K12" s="395">
        <f>'Tab. 4 Vacanze di Organico 2025'!M12</f>
        <v>0</v>
      </c>
      <c r="L12" s="395">
        <f>'Tab. 4 Vacanze di Organico 2025'!R12</f>
        <v>0</v>
      </c>
      <c r="M12" s="395">
        <f t="shared" si="4"/>
        <v>0</v>
      </c>
      <c r="N12" s="396">
        <f t="shared" si="5"/>
        <v>0</v>
      </c>
      <c r="O12" s="11"/>
      <c r="P12" s="72"/>
      <c r="R12" s="331"/>
    </row>
    <row r="13" spans="1:18" ht="26.45" customHeight="1" x14ac:dyDescent="0.3">
      <c r="A13" s="474"/>
      <c r="B13" s="256" t="s">
        <v>202</v>
      </c>
      <c r="C13" s="29">
        <v>34063.56</v>
      </c>
      <c r="D13" s="30">
        <f>109.26*12</f>
        <v>1311.1200000000001</v>
      </c>
      <c r="E13" s="156">
        <f>28.39*12</f>
        <v>340.68</v>
      </c>
      <c r="F13" s="42">
        <f t="shared" si="0"/>
        <v>2976.28</v>
      </c>
      <c r="G13" s="232">
        <f t="shared" si="1"/>
        <v>38691.64</v>
      </c>
      <c r="H13" s="33">
        <f t="shared" si="2"/>
        <v>14849.851432000001</v>
      </c>
      <c r="I13" s="235">
        <f t="shared" si="3"/>
        <v>53541.49</v>
      </c>
      <c r="J13" s="395">
        <f>'Tab. 4 Vacanze di Organico 2025'!K13</f>
        <v>0</v>
      </c>
      <c r="K13" s="395">
        <f>'Tab. 4 Vacanze di Organico 2025'!M13</f>
        <v>0</v>
      </c>
      <c r="L13" s="395">
        <f>'Tab. 4 Vacanze di Organico 2025'!R13</f>
        <v>0</v>
      </c>
      <c r="M13" s="395">
        <f t="shared" si="4"/>
        <v>0</v>
      </c>
      <c r="N13" s="396">
        <f t="shared" si="5"/>
        <v>0</v>
      </c>
      <c r="O13" s="11"/>
      <c r="P13" s="72"/>
      <c r="R13" s="331"/>
    </row>
    <row r="14" spans="1:18" ht="26.45" customHeight="1" x14ac:dyDescent="0.3">
      <c r="A14" s="474"/>
      <c r="B14" s="256" t="s">
        <v>203</v>
      </c>
      <c r="C14" s="29">
        <v>25983.16</v>
      </c>
      <c r="D14" s="30">
        <f>83.39*12</f>
        <v>1000.6800000000001</v>
      </c>
      <c r="E14" s="156">
        <f>21.65*12</f>
        <v>259.79999999999995</v>
      </c>
      <c r="F14" s="42">
        <f t="shared" si="0"/>
        <v>2270.3000000000002</v>
      </c>
      <c r="G14" s="232">
        <f t="shared" si="1"/>
        <v>29513.94</v>
      </c>
      <c r="H14" s="33">
        <f t="shared" si="2"/>
        <v>11327.450172000001</v>
      </c>
      <c r="I14" s="235">
        <f t="shared" si="3"/>
        <v>40841.39</v>
      </c>
      <c r="J14" s="395">
        <f>'Tab. 4 Vacanze di Organico 2025'!K14</f>
        <v>0</v>
      </c>
      <c r="K14" s="395">
        <f>'Tab. 4 Vacanze di Organico 2025'!M14</f>
        <v>0</v>
      </c>
      <c r="L14" s="395">
        <f>'Tab. 4 Vacanze di Organico 2025'!R14</f>
        <v>0</v>
      </c>
      <c r="M14" s="395">
        <f t="shared" si="4"/>
        <v>0</v>
      </c>
      <c r="N14" s="396">
        <f t="shared" si="5"/>
        <v>0</v>
      </c>
      <c r="O14" s="11"/>
      <c r="P14" s="72"/>
      <c r="R14" s="331"/>
    </row>
    <row r="15" spans="1:18" ht="26.45" customHeight="1" x14ac:dyDescent="0.3">
      <c r="A15" s="474"/>
      <c r="B15" s="256" t="s">
        <v>204</v>
      </c>
      <c r="C15" s="29">
        <v>45861.1</v>
      </c>
      <c r="D15" s="30">
        <f>147.15*12</f>
        <v>1765.8000000000002</v>
      </c>
      <c r="E15" s="156">
        <f>38.22*12</f>
        <v>458.64</v>
      </c>
      <c r="F15" s="42">
        <f t="shared" si="0"/>
        <v>4007.13</v>
      </c>
      <c r="G15" s="232">
        <f t="shared" si="1"/>
        <v>52092.67</v>
      </c>
      <c r="H15" s="33">
        <f t="shared" si="2"/>
        <v>19993.166746000003</v>
      </c>
      <c r="I15" s="235">
        <f t="shared" si="3"/>
        <v>72085.84</v>
      </c>
      <c r="J15" s="395">
        <f>'Tab. 4 Vacanze di Organico 2025'!K15</f>
        <v>0</v>
      </c>
      <c r="K15" s="395">
        <f>'Tab. 4 Vacanze di Organico 2025'!M15</f>
        <v>0</v>
      </c>
      <c r="L15" s="395">
        <f>'Tab. 4 Vacanze di Organico 2025'!R15</f>
        <v>0</v>
      </c>
      <c r="M15" s="395">
        <f t="shared" si="4"/>
        <v>0</v>
      </c>
      <c r="N15" s="396">
        <f t="shared" si="5"/>
        <v>0</v>
      </c>
      <c r="O15" s="11"/>
      <c r="P15" s="72"/>
      <c r="R15" s="331"/>
    </row>
    <row r="16" spans="1:18" ht="26.45" customHeight="1" x14ac:dyDescent="0.3">
      <c r="A16" s="474"/>
      <c r="B16" s="256" t="s">
        <v>205</v>
      </c>
      <c r="C16" s="29">
        <v>39285.94</v>
      </c>
      <c r="D16" s="30">
        <f>126.05*12</f>
        <v>1512.6</v>
      </c>
      <c r="E16" s="156">
        <f>32.74*12</f>
        <v>392.88</v>
      </c>
      <c r="F16" s="42">
        <f t="shared" si="0"/>
        <v>3432.62</v>
      </c>
      <c r="G16" s="232">
        <f t="shared" si="1"/>
        <v>44624.04</v>
      </c>
      <c r="H16" s="33">
        <f t="shared" si="2"/>
        <v>17126.706552000003</v>
      </c>
      <c r="I16" s="235">
        <f t="shared" si="3"/>
        <v>61750.75</v>
      </c>
      <c r="J16" s="395">
        <f>'Tab. 4 Vacanze di Organico 2025'!K16</f>
        <v>0</v>
      </c>
      <c r="K16" s="395">
        <f>'Tab. 4 Vacanze di Organico 2025'!M16</f>
        <v>0</v>
      </c>
      <c r="L16" s="395">
        <f>'Tab. 4 Vacanze di Organico 2025'!R16</f>
        <v>0</v>
      </c>
      <c r="M16" s="395">
        <f t="shared" si="4"/>
        <v>0</v>
      </c>
      <c r="N16" s="396">
        <f t="shared" si="5"/>
        <v>0</v>
      </c>
      <c r="O16" s="11"/>
      <c r="P16" s="72"/>
      <c r="R16" s="331"/>
    </row>
    <row r="17" spans="1:18" ht="9.9499999999999993" customHeight="1" x14ac:dyDescent="0.3">
      <c r="A17" s="255"/>
      <c r="B17" s="39"/>
      <c r="C17" s="80"/>
      <c r="D17" s="80"/>
      <c r="E17" s="80"/>
      <c r="F17" s="80"/>
      <c r="G17" s="80"/>
      <c r="H17" s="80"/>
      <c r="I17" s="80"/>
      <c r="J17" s="398"/>
      <c r="K17" s="398"/>
      <c r="L17" s="398"/>
      <c r="M17" s="397"/>
      <c r="N17" s="80"/>
      <c r="O17" s="11"/>
      <c r="P17" s="72"/>
      <c r="R17" s="290"/>
    </row>
    <row r="18" spans="1:18" ht="127.5" customHeight="1" x14ac:dyDescent="0.3">
      <c r="A18" s="473" t="s">
        <v>9</v>
      </c>
      <c r="B18" s="41"/>
      <c r="C18" s="26" t="s">
        <v>147</v>
      </c>
      <c r="D18" s="26" t="s">
        <v>171</v>
      </c>
      <c r="E18" s="26" t="s">
        <v>27</v>
      </c>
      <c r="F18" s="26" t="s">
        <v>28</v>
      </c>
      <c r="G18" s="26" t="s">
        <v>10</v>
      </c>
      <c r="H18" s="26" t="s">
        <v>29</v>
      </c>
      <c r="I18" s="231" t="s">
        <v>26</v>
      </c>
      <c r="J18" s="391" t="s">
        <v>233</v>
      </c>
      <c r="K18" s="392" t="s">
        <v>234</v>
      </c>
      <c r="L18" s="393" t="s">
        <v>235</v>
      </c>
      <c r="M18" s="64" t="s">
        <v>98</v>
      </c>
      <c r="N18" s="64" t="s">
        <v>39</v>
      </c>
      <c r="O18" s="11"/>
      <c r="P18" s="399" t="s">
        <v>236</v>
      </c>
      <c r="R18" s="298" t="s">
        <v>280</v>
      </c>
    </row>
    <row r="19" spans="1:18" ht="18" customHeight="1" x14ac:dyDescent="0.3">
      <c r="A19" s="474"/>
      <c r="B19" s="156" t="s">
        <v>190</v>
      </c>
      <c r="C19" s="236">
        <f>34634.49/12*13</f>
        <v>37520.697500000002</v>
      </c>
      <c r="D19" s="236">
        <f>28.86*13</f>
        <v>375.18</v>
      </c>
      <c r="E19" s="236"/>
      <c r="F19" s="236"/>
      <c r="G19" s="236">
        <f>+C19+D19+E19+F19</f>
        <v>37895.877500000002</v>
      </c>
      <c r="H19" s="236">
        <f>+(C19+D19+E19)*38.38%+(F19*32.7%)</f>
        <v>14544.437784500002</v>
      </c>
      <c r="I19" s="235" t="str">
        <f>+IF(E19&lt;&gt;0,+ROUND(+G19+H19,2),"0")</f>
        <v>0</v>
      </c>
      <c r="J19" s="200">
        <f>'Tab. 4 Vacanze di Organico 2025'!K17</f>
        <v>0</v>
      </c>
      <c r="K19" s="395">
        <f>'Tab. 4 Vacanze di Organico 2025'!M17</f>
        <v>0</v>
      </c>
      <c r="L19" s="200">
        <f>'Tab. 4 Vacanze di Organico 2025'!R17</f>
        <v>0</v>
      </c>
      <c r="M19" s="395">
        <f>+L19+J19+K19</f>
        <v>0</v>
      </c>
      <c r="N19" s="396">
        <f>+ROUND(+(L19+J19+K19)*I19,2)</f>
        <v>0</v>
      </c>
      <c r="O19" s="11"/>
      <c r="P19" s="400"/>
      <c r="R19" s="336"/>
    </row>
    <row r="20" spans="1:18" ht="18" customHeight="1" x14ac:dyDescent="0.3">
      <c r="A20" s="474"/>
      <c r="B20" s="37" t="s">
        <v>237</v>
      </c>
      <c r="C20" s="26"/>
      <c r="D20" s="26"/>
      <c r="E20" s="26"/>
      <c r="F20" s="26"/>
      <c r="G20" s="26"/>
      <c r="H20" s="26"/>
      <c r="I20" s="34"/>
      <c r="J20" s="395">
        <f>'Tab. 4 Vacanze di Organico 2025'!L17</f>
        <v>0</v>
      </c>
      <c r="K20" s="395">
        <f>'Tab. 4 Vacanze di Organico 2025'!N17</f>
        <v>0</v>
      </c>
      <c r="L20" s="395">
        <f>'Tab. 4 Vacanze di Organico 2025'!S17</f>
        <v>0</v>
      </c>
      <c r="M20" s="395">
        <f>+L20+J20+K20</f>
        <v>0</v>
      </c>
      <c r="N20" s="396">
        <f>+ROUND(+(L20+J20+K20)*I20,2)</f>
        <v>0</v>
      </c>
      <c r="O20" s="11"/>
      <c r="P20" s="395">
        <f>'Tab 4.1 Bandire e assumere 2025'!O25</f>
        <v>0</v>
      </c>
      <c r="R20" s="401"/>
    </row>
    <row r="21" spans="1:18" ht="9.9499999999999993" customHeight="1" x14ac:dyDescent="0.3">
      <c r="A21" s="474"/>
      <c r="B21" s="39"/>
      <c r="C21" s="80"/>
      <c r="D21" s="80"/>
      <c r="E21" s="80"/>
      <c r="F21" s="80"/>
      <c r="G21" s="80"/>
      <c r="H21" s="80"/>
      <c r="I21" s="80"/>
      <c r="J21" s="397"/>
      <c r="K21" s="397"/>
      <c r="L21" s="397"/>
      <c r="M21" s="397"/>
      <c r="N21" s="80"/>
      <c r="O21" s="11"/>
      <c r="P21" s="397"/>
      <c r="R21" s="72"/>
    </row>
    <row r="22" spans="1:18" ht="148.5" customHeight="1" x14ac:dyDescent="0.3">
      <c r="A22" s="474"/>
      <c r="B22" s="41"/>
      <c r="C22" s="26" t="s">
        <v>172</v>
      </c>
      <c r="D22" s="26" t="s">
        <v>173</v>
      </c>
      <c r="E22" s="26" t="s">
        <v>31</v>
      </c>
      <c r="F22" s="26" t="s">
        <v>175</v>
      </c>
      <c r="G22" s="26" t="s">
        <v>32</v>
      </c>
      <c r="H22" s="26" t="s">
        <v>279</v>
      </c>
      <c r="I22" s="231" t="s">
        <v>26</v>
      </c>
      <c r="J22" s="391" t="s">
        <v>233</v>
      </c>
      <c r="K22" s="392" t="s">
        <v>234</v>
      </c>
      <c r="L22" s="393" t="s">
        <v>235</v>
      </c>
      <c r="M22" s="64" t="s">
        <v>98</v>
      </c>
      <c r="N22" s="64" t="s">
        <v>39</v>
      </c>
      <c r="O22" s="11"/>
      <c r="P22" s="399" t="s">
        <v>236</v>
      </c>
      <c r="R22" s="298" t="s">
        <v>280</v>
      </c>
    </row>
    <row r="23" spans="1:18" ht="18" customHeight="1" x14ac:dyDescent="0.3">
      <c r="A23" s="474"/>
      <c r="B23" s="156" t="s">
        <v>11</v>
      </c>
      <c r="C23" s="29">
        <f>25363.13</f>
        <v>25363.13</v>
      </c>
      <c r="D23" s="232">
        <f>21.14*12</f>
        <v>253.68</v>
      </c>
      <c r="E23" s="232"/>
      <c r="F23" s="42">
        <f>+ROUND((C23+D23+E23)/12,2)</f>
        <v>2134.73</v>
      </c>
      <c r="G23" s="232">
        <f>+F23+D23+C23+E23</f>
        <v>27751.54</v>
      </c>
      <c r="H23" s="33">
        <f>G23*38.38%</f>
        <v>10651.041052</v>
      </c>
      <c r="I23" s="235">
        <f>+ROUND(+G23+H23,2)</f>
        <v>38402.58</v>
      </c>
      <c r="J23" s="395">
        <f>'Tab. 4 Vacanze di Organico 2025'!K18</f>
        <v>0</v>
      </c>
      <c r="K23" s="395">
        <f>'Tab. 4 Vacanze di Organico 2025'!M18</f>
        <v>0</v>
      </c>
      <c r="L23" s="395">
        <f>'Tab. 4 Vacanze di Organico 2025'!R18</f>
        <v>0</v>
      </c>
      <c r="M23" s="395">
        <f>+L23+J23+K23</f>
        <v>0</v>
      </c>
      <c r="N23" s="396">
        <f>+ROUND(+(L23+J23+K23)*I23,2)</f>
        <v>0</v>
      </c>
      <c r="O23" s="11"/>
      <c r="P23" s="400"/>
      <c r="R23" s="395"/>
    </row>
    <row r="24" spans="1:18" ht="17.25" customHeight="1" x14ac:dyDescent="0.3">
      <c r="A24" s="474"/>
      <c r="B24" s="37" t="s">
        <v>19</v>
      </c>
      <c r="C24" s="402"/>
      <c r="D24" s="402"/>
      <c r="E24" s="402"/>
      <c r="F24" s="402"/>
      <c r="G24" s="402"/>
      <c r="H24" s="402"/>
      <c r="I24" s="66">
        <f>+I23-I26</f>
        <v>6781.4600000000028</v>
      </c>
      <c r="J24" s="395">
        <f>'Tab. 4 Vacanze di Organico 2025'!L18</f>
        <v>0</v>
      </c>
      <c r="K24" s="395">
        <f>'Tab. 4 Vacanze di Organico 2025'!N18</f>
        <v>0</v>
      </c>
      <c r="L24" s="395">
        <f>'Tab. 4 Vacanze di Organico 2025'!S18</f>
        <v>0</v>
      </c>
      <c r="M24" s="395">
        <f>+L24+J24+K24</f>
        <v>0</v>
      </c>
      <c r="N24" s="396">
        <f>+ROUND(+(L24+J24+K24)*I24,2)</f>
        <v>0</v>
      </c>
      <c r="O24" s="11"/>
      <c r="P24" s="395">
        <f>'Tab 4.1 Bandire e assumere 2025'!O28</f>
        <v>0</v>
      </c>
      <c r="R24" s="401"/>
    </row>
    <row r="25" spans="1:18" ht="9.9499999999999993" customHeight="1" x14ac:dyDescent="0.3">
      <c r="A25" s="474"/>
      <c r="B25" s="43"/>
      <c r="C25" s="69"/>
      <c r="D25" s="203"/>
      <c r="E25" s="203"/>
      <c r="F25" s="69"/>
      <c r="G25" s="69"/>
      <c r="H25" s="69"/>
      <c r="I25" s="69"/>
      <c r="J25" s="201"/>
      <c r="K25" s="201"/>
      <c r="L25" s="201"/>
      <c r="M25" s="201"/>
      <c r="N25" s="69"/>
      <c r="O25" s="11"/>
      <c r="P25" s="201"/>
      <c r="R25" s="201"/>
    </row>
    <row r="26" spans="1:18" ht="18" customHeight="1" x14ac:dyDescent="0.3">
      <c r="A26" s="474"/>
      <c r="B26" s="156" t="s">
        <v>12</v>
      </c>
      <c r="C26" s="29">
        <f>20884.37</f>
        <v>20884.37</v>
      </c>
      <c r="D26" s="232">
        <f>17.4*12</f>
        <v>208.79999999999998</v>
      </c>
      <c r="E26" s="232"/>
      <c r="F26" s="42">
        <f>+ROUND((C26+D26+E26)/12,2)</f>
        <v>1757.76</v>
      </c>
      <c r="G26" s="232">
        <f>+F26+D26+C26+E26</f>
        <v>22850.93</v>
      </c>
      <c r="H26" s="33">
        <f>G26*38.38%</f>
        <v>8770.1869340000012</v>
      </c>
      <c r="I26" s="235">
        <f>+ROUND(+G26+H26,2)</f>
        <v>31621.119999999999</v>
      </c>
      <c r="J26" s="395">
        <v>1</v>
      </c>
      <c r="K26" s="395">
        <v>0</v>
      </c>
      <c r="L26" s="395">
        <v>0</v>
      </c>
      <c r="M26" s="395">
        <f>+L26+J26+K26</f>
        <v>1</v>
      </c>
      <c r="N26" s="396">
        <f>+ROUND(+(L26+J26+K26)*I26,2)</f>
        <v>31621.119999999999</v>
      </c>
      <c r="O26" s="11"/>
      <c r="P26" s="400"/>
      <c r="R26" s="395"/>
    </row>
    <row r="27" spans="1:18" ht="18" customHeight="1" x14ac:dyDescent="0.3">
      <c r="A27" s="474"/>
      <c r="B27" s="37" t="s">
        <v>20</v>
      </c>
      <c r="C27" s="403"/>
      <c r="D27" s="199"/>
      <c r="E27" s="199"/>
      <c r="F27" s="404"/>
      <c r="G27" s="79"/>
      <c r="H27" s="402"/>
      <c r="I27" s="66">
        <f>+I26-I29</f>
        <v>1569.6499999999978</v>
      </c>
      <c r="J27" s="395">
        <f>'Tab. 4 Vacanze di Organico 2025'!L19</f>
        <v>0</v>
      </c>
      <c r="K27" s="395">
        <f>'Tab. 4 Vacanze di Organico 2025'!N19</f>
        <v>0</v>
      </c>
      <c r="L27" s="395">
        <f>'Tab. 4 Vacanze di Organico 2025'!S19</f>
        <v>0</v>
      </c>
      <c r="M27" s="395">
        <f>+L27+J27+K27</f>
        <v>0</v>
      </c>
      <c r="N27" s="396">
        <f>+ROUND(+(L27+J27+K27)*I27,2)</f>
        <v>0</v>
      </c>
      <c r="O27" s="11"/>
      <c r="P27" s="395">
        <f>'Tab 4.1 Bandire e assumere 2025'!O31</f>
        <v>0</v>
      </c>
      <c r="R27" s="401"/>
    </row>
    <row r="28" spans="1:18" ht="9.9499999999999993" customHeight="1" x14ac:dyDescent="0.3">
      <c r="A28" s="474"/>
      <c r="B28" s="48"/>
      <c r="C28" s="203"/>
      <c r="D28" s="71"/>
      <c r="E28" s="203"/>
      <c r="F28" s="203"/>
      <c r="G28" s="69"/>
      <c r="H28" s="71"/>
      <c r="I28" s="71"/>
      <c r="J28" s="202"/>
      <c r="K28" s="202"/>
      <c r="L28" s="202"/>
      <c r="M28" s="202"/>
      <c r="N28" s="71"/>
      <c r="O28" s="11"/>
      <c r="P28" s="202"/>
      <c r="R28" s="202"/>
    </row>
    <row r="29" spans="1:18" ht="18" customHeight="1" x14ac:dyDescent="0.3">
      <c r="A29" s="474"/>
      <c r="B29" s="156" t="s">
        <v>13</v>
      </c>
      <c r="C29" s="29">
        <f>19847.64</f>
        <v>19847.64</v>
      </c>
      <c r="D29" s="232">
        <f>16.54*12</f>
        <v>198.48</v>
      </c>
      <c r="E29" s="232"/>
      <c r="F29" s="42">
        <f>+ROUND((C29+D29+E29)/12,2)</f>
        <v>1670.51</v>
      </c>
      <c r="G29" s="232">
        <f>+F29+D29+C29+E29</f>
        <v>21716.63</v>
      </c>
      <c r="H29" s="33">
        <f>G29*38.38%</f>
        <v>8334.8425940000016</v>
      </c>
      <c r="I29" s="235">
        <f>+ROUND(+G29+H29,2)</f>
        <v>30051.47</v>
      </c>
      <c r="J29" s="395">
        <f>'Tab. 4 Vacanze di Organico 2025'!K20</f>
        <v>0</v>
      </c>
      <c r="K29" s="395">
        <f>'Tab. 4 Vacanze di Organico 2025'!M20</f>
        <v>0</v>
      </c>
      <c r="L29" s="395">
        <f>'Tab. 4 Vacanze di Organico 2025'!R20</f>
        <v>0</v>
      </c>
      <c r="M29" s="395">
        <f>+L29+J29+K29</f>
        <v>0</v>
      </c>
      <c r="N29" s="396">
        <f>+ROUND(+(L29+J29+K29)*I29,2)</f>
        <v>0</v>
      </c>
      <c r="O29" s="11"/>
      <c r="P29" s="400"/>
      <c r="R29" s="395"/>
    </row>
    <row r="30" spans="1:18" ht="9.9499999999999993" customHeight="1" x14ac:dyDescent="0.3">
      <c r="A30" s="475"/>
      <c r="B30" s="43"/>
      <c r="C30" s="69"/>
      <c r="D30" s="203"/>
      <c r="E30" s="203"/>
      <c r="F30" s="69"/>
      <c r="G30" s="69"/>
      <c r="H30" s="71"/>
      <c r="I30" s="71"/>
      <c r="J30" s="202"/>
      <c r="K30" s="202"/>
      <c r="L30" s="202"/>
      <c r="M30" s="202"/>
      <c r="N30" s="71"/>
      <c r="O30" s="11"/>
      <c r="P30" s="202"/>
      <c r="R30" s="202"/>
    </row>
    <row r="31" spans="1:18" ht="37.5" customHeight="1" x14ac:dyDescent="0.3">
      <c r="B31" s="72"/>
      <c r="C31" s="72"/>
      <c r="D31" s="12"/>
      <c r="E31" s="12"/>
      <c r="F31" s="72"/>
      <c r="G31" s="72"/>
      <c r="H31" s="72"/>
      <c r="I31" s="143" t="s">
        <v>14</v>
      </c>
      <c r="J31" s="405">
        <f>+SUM(J7:J30)</f>
        <v>1</v>
      </c>
      <c r="K31" s="406">
        <f>+SUM(K7:K30)</f>
        <v>0</v>
      </c>
      <c r="L31" s="405">
        <f>+SUM(L7:L30)</f>
        <v>0</v>
      </c>
      <c r="M31" s="406">
        <f>+SUM(M7:M30)</f>
        <v>1</v>
      </c>
      <c r="N31" s="407">
        <f>+SUM(N7:N30)</f>
        <v>31621.119999999999</v>
      </c>
      <c r="O31" s="11"/>
      <c r="P31" s="72"/>
      <c r="R31" s="405">
        <f>R29+R26+R23+R19+R7+R8</f>
        <v>0</v>
      </c>
    </row>
    <row r="32" spans="1:18" ht="9.9499999999999993" customHeight="1" x14ac:dyDescent="0.3">
      <c r="B32" s="72"/>
      <c r="C32" s="72"/>
      <c r="D32" s="12"/>
      <c r="E32" s="12"/>
      <c r="F32" s="72"/>
      <c r="G32" s="72"/>
      <c r="H32" s="72"/>
      <c r="I32" s="95"/>
      <c r="J32" s="408"/>
      <c r="K32" s="408"/>
      <c r="L32" s="408"/>
      <c r="M32" s="409"/>
      <c r="N32" s="410"/>
      <c r="O32" s="11"/>
      <c r="R32" s="72"/>
    </row>
    <row r="33" spans="2:18" ht="53.25" customHeight="1" x14ac:dyDescent="0.3">
      <c r="B33" s="72"/>
      <c r="C33" s="72"/>
      <c r="D33" s="72"/>
      <c r="E33" s="72"/>
      <c r="F33" s="72"/>
      <c r="G33" s="72"/>
      <c r="H33" s="72"/>
      <c r="I33" s="411"/>
      <c r="J33" s="411"/>
      <c r="L33" s="12"/>
      <c r="M33" s="412" t="s">
        <v>99</v>
      </c>
      <c r="N33" s="412" t="s">
        <v>100</v>
      </c>
      <c r="R33" s="72"/>
    </row>
    <row r="34" spans="2:18" ht="29.25" customHeight="1" x14ac:dyDescent="0.3">
      <c r="B34" s="72"/>
      <c r="C34" s="72"/>
      <c r="D34" s="72"/>
      <c r="E34" s="72"/>
      <c r="F34" s="72"/>
      <c r="G34" s="72"/>
      <c r="H34" s="72"/>
      <c r="I34" s="606" t="s">
        <v>181</v>
      </c>
      <c r="J34" s="479"/>
      <c r="K34" s="479"/>
      <c r="L34" s="480"/>
      <c r="M34" s="413">
        <f>+L7</f>
        <v>0</v>
      </c>
      <c r="N34" s="414">
        <f>+ROUND(+($L$7*$I$7),2)</f>
        <v>0</v>
      </c>
    </row>
    <row r="35" spans="2:18" ht="29.25" customHeight="1" x14ac:dyDescent="0.3">
      <c r="B35" s="72"/>
      <c r="C35" s="72"/>
      <c r="D35" s="72"/>
      <c r="E35" s="72"/>
      <c r="F35" s="72"/>
      <c r="G35" s="72"/>
      <c r="H35" s="72"/>
      <c r="I35" s="606" t="s">
        <v>214</v>
      </c>
      <c r="J35" s="479"/>
      <c r="K35" s="479"/>
      <c r="L35" s="480"/>
      <c r="M35" s="413">
        <f>+L8+L19+L20+L23+L24+L26+L27+L29+L11+L12+L13+L14+L15+L16</f>
        <v>0</v>
      </c>
      <c r="N35" s="414">
        <f>+ROUND(+($I$8*$L$8)+($I$23*$L$23)+($I$24*$L$24)+($I$26*$L$26)+($I$27*$L$27)+($I$29*$L$29)+($I$19*$L$19)+($I$20*$L$20)+($I$11*$L$11)+($I$12*$L$12)+($I$13*$L$13)+($I$14*$L$14)+($I$15*$L$15)+($I$16*$L$16),2)</f>
        <v>0</v>
      </c>
    </row>
    <row r="36" spans="2:18" ht="29.25" customHeight="1" x14ac:dyDescent="0.3">
      <c r="B36" s="72"/>
      <c r="C36" s="72"/>
      <c r="D36" s="72"/>
      <c r="E36" s="72"/>
      <c r="F36" s="72"/>
      <c r="G36" s="72"/>
      <c r="H36" s="72"/>
      <c r="I36" s="606" t="s">
        <v>123</v>
      </c>
      <c r="J36" s="479"/>
      <c r="K36" s="479"/>
      <c r="L36" s="480"/>
      <c r="M36" s="413">
        <f>+J7+J8+J19+J20+J23+J24+J26+J27+J29+J11+J12+J13+J14+J15+J16</f>
        <v>1</v>
      </c>
      <c r="N36" s="414">
        <f>+ROUND(($J$7*$I$7)+($I$8*$J$8)+($I$23*$J$23)+($I$24*$J$24)+($I$26*$J$26)+($I$27*$J$27)+($I$29*$J$29)+($I$19*$J$19)+($I$20*$J$20)+($I$11*$J$11)+($I$12*$J$12)+($I$13*$J$13)+($I$14*$J$14)+($I$15*$J$15)+($I$16*$J$16),2)</f>
        <v>31621.119999999999</v>
      </c>
    </row>
    <row r="37" spans="2:18" ht="29.25" customHeight="1" x14ac:dyDescent="0.3">
      <c r="B37" s="72"/>
      <c r="C37" s="72"/>
      <c r="D37" s="72"/>
      <c r="E37" s="206"/>
      <c r="F37" s="206"/>
      <c r="G37" s="206"/>
      <c r="H37" s="206"/>
      <c r="I37" s="606" t="s">
        <v>101</v>
      </c>
      <c r="J37" s="479"/>
      <c r="K37" s="479"/>
      <c r="L37" s="480"/>
      <c r="M37" s="415">
        <f>+K7+K8+K19+K20+K23+K24+K26+K27+K29+K11+K12+K13+K14+K15+K16</f>
        <v>0</v>
      </c>
      <c r="N37" s="416">
        <f>+ROUND(($K$7*$I$7)+($I$8*$K$8)+($I$23*$K$23)+($I$24*$K$24)+($I$26*$K$26)+($I$27*$K$27)+($I$29*$K$29)+($I$19*$K$19)+($I$20*$K$20)+($I$11*$K$11)+($I$12*$K$12)+($I$13*$K$13)+($I$14*$K$14)+($I$15*$K$15)+($I$16*$K$16),2)</f>
        <v>0</v>
      </c>
    </row>
    <row r="40" spans="2:18" x14ac:dyDescent="0.3">
      <c r="B40" s="47" t="s">
        <v>137</v>
      </c>
    </row>
    <row r="41" spans="2:18" ht="30.6" customHeight="1" x14ac:dyDescent="0.3">
      <c r="B41" s="417" t="s">
        <v>138</v>
      </c>
      <c r="C41" s="417" t="s">
        <v>141</v>
      </c>
      <c r="D41" s="417"/>
      <c r="E41" s="417"/>
      <c r="F41" s="417"/>
      <c r="G41" s="417"/>
      <c r="H41" s="417"/>
      <c r="I41" s="417"/>
    </row>
    <row r="42" spans="2:18" ht="30.6" customHeight="1" x14ac:dyDescent="0.3">
      <c r="B42" s="418" t="s">
        <v>138</v>
      </c>
      <c r="C42" s="418"/>
      <c r="D42" s="418"/>
      <c r="E42" s="418"/>
      <c r="F42" s="418"/>
      <c r="G42" s="418"/>
      <c r="H42" s="418"/>
      <c r="I42" s="418"/>
    </row>
    <row r="43" spans="2:18" ht="30.6" customHeight="1" x14ac:dyDescent="0.3">
      <c r="B43" s="418" t="s">
        <v>138</v>
      </c>
      <c r="C43" s="418"/>
      <c r="D43" s="418"/>
      <c r="E43" s="418"/>
      <c r="F43" s="418"/>
      <c r="G43" s="418"/>
      <c r="H43" s="418"/>
      <c r="I43" s="418"/>
    </row>
    <row r="44" spans="2:18" ht="30.6" customHeight="1" x14ac:dyDescent="0.3">
      <c r="B44" s="419" t="s">
        <v>138</v>
      </c>
      <c r="C44" s="419"/>
      <c r="D44" s="419"/>
      <c r="E44" s="419"/>
      <c r="F44" s="419"/>
      <c r="G44" s="419"/>
      <c r="H44" s="419"/>
      <c r="I44" s="419"/>
    </row>
    <row r="46" spans="2:18" x14ac:dyDescent="0.3">
      <c r="B46" s="47" t="s">
        <v>139</v>
      </c>
    </row>
    <row r="47" spans="2:18" ht="25.5" customHeight="1" x14ac:dyDescent="0.3">
      <c r="B47" s="418" t="s">
        <v>140</v>
      </c>
      <c r="C47" s="418" t="s">
        <v>142</v>
      </c>
      <c r="D47" s="418"/>
      <c r="E47" s="418"/>
      <c r="F47" s="418"/>
      <c r="G47" s="418"/>
      <c r="H47" s="418"/>
      <c r="I47" s="418"/>
    </row>
    <row r="48" spans="2:18" ht="25.5" customHeight="1" x14ac:dyDescent="0.3">
      <c r="B48" s="418" t="s">
        <v>140</v>
      </c>
      <c r="C48" s="418"/>
      <c r="D48" s="418"/>
      <c r="E48" s="418"/>
      <c r="F48" s="418"/>
      <c r="G48" s="418"/>
      <c r="H48" s="418"/>
      <c r="I48" s="418"/>
    </row>
    <row r="49" spans="1:15" ht="25.5" customHeight="1" x14ac:dyDescent="0.3">
      <c r="B49" s="418" t="s">
        <v>140</v>
      </c>
      <c r="C49" s="418"/>
      <c r="D49" s="418"/>
      <c r="E49" s="418"/>
      <c r="F49" s="418"/>
      <c r="G49" s="418"/>
      <c r="H49" s="418"/>
      <c r="I49" s="418"/>
    </row>
    <row r="50" spans="1:15" ht="25.5" customHeight="1" x14ac:dyDescent="0.3">
      <c r="B50" s="418" t="s">
        <v>140</v>
      </c>
      <c r="C50" s="418"/>
      <c r="D50" s="418"/>
      <c r="E50" s="418"/>
      <c r="F50" s="418"/>
      <c r="G50" s="418"/>
      <c r="H50" s="418"/>
      <c r="I50" s="418"/>
    </row>
    <row r="52" spans="1:15" ht="26.25" customHeight="1" x14ac:dyDescent="0.3">
      <c r="A52" s="504" t="s">
        <v>48</v>
      </c>
      <c r="B52" s="504"/>
      <c r="C52" s="504"/>
      <c r="D52" s="504"/>
      <c r="E52" s="504"/>
      <c r="F52" s="504"/>
      <c r="G52" s="504"/>
      <c r="H52" s="504"/>
      <c r="I52" s="504"/>
      <c r="J52" s="504"/>
      <c r="K52" s="504"/>
      <c r="L52" s="504"/>
      <c r="M52" s="504"/>
      <c r="N52" s="504"/>
      <c r="O52" s="504"/>
    </row>
    <row r="53" spans="1:15" ht="20.25" customHeight="1" x14ac:dyDescent="0.3">
      <c r="A53" s="608" t="s">
        <v>238</v>
      </c>
      <c r="B53" s="608"/>
      <c r="C53" s="608"/>
      <c r="D53" s="608"/>
      <c r="E53" s="608"/>
      <c r="F53" s="608"/>
      <c r="G53" s="608"/>
      <c r="H53" s="608"/>
      <c r="I53" s="608"/>
      <c r="J53" s="608"/>
      <c r="K53" s="608"/>
      <c r="L53" s="608"/>
      <c r="M53" s="608"/>
      <c r="N53" s="608"/>
      <c r="O53" s="608"/>
    </row>
    <row r="54" spans="1:15" ht="18.75" customHeight="1" x14ac:dyDescent="0.3">
      <c r="A54" s="608" t="s">
        <v>239</v>
      </c>
      <c r="B54" s="608"/>
      <c r="C54" s="608"/>
      <c r="D54" s="608"/>
      <c r="E54" s="608"/>
      <c r="F54" s="608"/>
      <c r="G54" s="608"/>
      <c r="H54" s="608"/>
      <c r="I54" s="608"/>
      <c r="J54" s="608"/>
      <c r="K54" s="608"/>
      <c r="L54" s="608"/>
      <c r="M54" s="608"/>
      <c r="N54" s="608"/>
      <c r="O54" s="608"/>
    </row>
    <row r="55" spans="1:15" ht="18" customHeight="1" x14ac:dyDescent="0.3">
      <c r="A55" s="609" t="s">
        <v>240</v>
      </c>
      <c r="B55" s="609"/>
      <c r="C55" s="609"/>
      <c r="D55" s="609"/>
      <c r="E55" s="609"/>
      <c r="F55" s="609"/>
      <c r="G55" s="609"/>
      <c r="H55" s="609"/>
      <c r="I55" s="609"/>
      <c r="J55" s="609"/>
      <c r="K55" s="609"/>
      <c r="L55" s="609"/>
      <c r="M55" s="609"/>
      <c r="N55" s="609"/>
      <c r="O55" s="609"/>
    </row>
    <row r="56" spans="1:15" ht="20.25" customHeight="1" x14ac:dyDescent="0.3">
      <c r="A56" s="610" t="s">
        <v>241</v>
      </c>
      <c r="B56" s="611"/>
      <c r="C56" s="611"/>
      <c r="D56" s="611"/>
      <c r="E56" s="611"/>
      <c r="F56" s="611"/>
      <c r="G56" s="611"/>
      <c r="H56" s="611"/>
      <c r="I56" s="611"/>
      <c r="J56" s="611"/>
      <c r="K56" s="611"/>
      <c r="L56" s="611"/>
      <c r="M56" s="611"/>
      <c r="N56" s="611"/>
      <c r="O56" s="611"/>
    </row>
    <row r="57" spans="1:15" s="420" customFormat="1" ht="18.95" customHeight="1" x14ac:dyDescent="0.3">
      <c r="A57" s="609" t="s">
        <v>269</v>
      </c>
      <c r="B57" s="609"/>
      <c r="C57" s="609"/>
      <c r="D57" s="609"/>
      <c r="E57" s="609"/>
      <c r="F57" s="609"/>
      <c r="G57" s="609"/>
      <c r="H57" s="609"/>
      <c r="I57" s="609"/>
      <c r="J57" s="609"/>
      <c r="K57" s="609"/>
      <c r="L57" s="609"/>
      <c r="M57" s="609"/>
      <c r="N57" s="609"/>
      <c r="O57" s="609"/>
    </row>
    <row r="58" spans="1:15" ht="20.25" customHeight="1" x14ac:dyDescent="0.3">
      <c r="A58" s="607" t="s">
        <v>242</v>
      </c>
      <c r="B58" s="607"/>
      <c r="C58" s="607"/>
      <c r="D58" s="607"/>
      <c r="E58" s="607"/>
      <c r="F58" s="607"/>
      <c r="G58" s="607"/>
      <c r="H58" s="607"/>
      <c r="I58" s="607"/>
      <c r="J58" s="607"/>
      <c r="K58" s="607"/>
      <c r="L58" s="607"/>
      <c r="M58" s="607"/>
      <c r="N58" s="607"/>
      <c r="O58" s="607"/>
    </row>
    <row r="59" spans="1:15" ht="51.75" customHeight="1" x14ac:dyDescent="0.3">
      <c r="A59" s="421"/>
    </row>
  </sheetData>
  <sheetProtection selectLockedCells="1" selectUnlockedCells="1"/>
  <mergeCells count="22">
    <mergeCell ref="I35:L35"/>
    <mergeCell ref="A6:A8"/>
    <mergeCell ref="G1:J1"/>
    <mergeCell ref="G2:J3"/>
    <mergeCell ref="A18:A30"/>
    <mergeCell ref="I34:L34"/>
    <mergeCell ref="K2:K3"/>
    <mergeCell ref="A5:R5"/>
    <mergeCell ref="A1:C1"/>
    <mergeCell ref="A2:C2"/>
    <mergeCell ref="A3:C3"/>
    <mergeCell ref="L2:L3"/>
    <mergeCell ref="A11:A16"/>
    <mergeCell ref="I36:L36"/>
    <mergeCell ref="I37:L37"/>
    <mergeCell ref="A58:O58"/>
    <mergeCell ref="A52:O52"/>
    <mergeCell ref="A53:O53"/>
    <mergeCell ref="A54:O54"/>
    <mergeCell ref="A55:O55"/>
    <mergeCell ref="A57:O57"/>
    <mergeCell ref="A56:O56"/>
  </mergeCells>
  <hyperlinks>
    <hyperlink ref="D3" r:id="rId1" xr:uid="{5B63D74C-D9B1-4518-B90F-8766232F8E35}"/>
  </hyperlinks>
  <pageMargins left="0.25" right="0.25" top="0.75" bottom="0.75" header="0.3" footer="0.3"/>
  <pageSetup paperSize="9" scale="29" firstPageNumber="0"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09C2-922A-41C1-BDA4-E9201752D599}">
  <sheetPr>
    <tabColor theme="5"/>
    <pageSetUpPr fitToPage="1"/>
  </sheetPr>
  <dimension ref="A1:O59"/>
  <sheetViews>
    <sheetView showGridLines="0" zoomScale="70" zoomScaleNormal="70" workbookViewId="0">
      <selection activeCell="D3" sqref="D3"/>
    </sheetView>
  </sheetViews>
  <sheetFormatPr defaultColWidth="8.5703125" defaultRowHeight="18.75" x14ac:dyDescent="0.3"/>
  <cols>
    <col min="1" max="1" width="8.5703125" style="11" customWidth="1"/>
    <col min="2" max="2" width="15.28515625" style="11" bestFit="1" customWidth="1"/>
    <col min="3" max="3" width="13.28515625" style="11" customWidth="1"/>
    <col min="4" max="4" width="16.5703125" style="11" customWidth="1"/>
    <col min="5" max="5" width="15.85546875" style="11" customWidth="1"/>
    <col min="6" max="8" width="13.28515625" style="11" customWidth="1"/>
    <col min="9" max="9" width="16.7109375" style="11" customWidth="1"/>
    <col min="10" max="10" width="22.5703125" style="12" customWidth="1"/>
    <col min="11" max="14" width="22.5703125" style="411" customWidth="1"/>
    <col min="15" max="15" width="8.5703125" style="11"/>
    <col min="16" max="16" width="12" style="11" customWidth="1"/>
    <col min="17" max="17" width="11.42578125" style="11" customWidth="1"/>
    <col min="18" max="19" width="12" style="11" customWidth="1"/>
    <col min="20" max="255" width="8.5703125" style="11"/>
    <col min="256" max="256" width="20" style="11" customWidth="1"/>
    <col min="257" max="257" width="18.28515625" style="11" customWidth="1"/>
    <col min="258" max="258" width="15.28515625" style="11" customWidth="1"/>
    <col min="259" max="259" width="17.7109375" style="11" customWidth="1"/>
    <col min="260" max="260" width="14.28515625" style="11" bestFit="1" customWidth="1"/>
    <col min="261" max="261" width="12.7109375" style="11" customWidth="1"/>
    <col min="262" max="262" width="18.28515625" style="11" customWidth="1"/>
    <col min="263" max="263" width="24.5703125" style="11" customWidth="1"/>
    <col min="264" max="264" width="11.7109375" style="11" customWidth="1"/>
    <col min="265" max="265" width="12.7109375" style="11" customWidth="1"/>
    <col min="266" max="266" width="17.7109375" style="11" customWidth="1"/>
    <col min="267" max="267" width="16.7109375" style="11" customWidth="1"/>
    <col min="268" max="268" width="29.7109375" style="11" customWidth="1"/>
    <col min="269" max="269" width="24.7109375" style="11" customWidth="1"/>
    <col min="270" max="270" width="19.42578125" style="11" customWidth="1"/>
    <col min="271" max="271" width="8.5703125" style="11"/>
    <col min="272" max="272" width="12" style="11" customWidth="1"/>
    <col min="273" max="273" width="11.42578125" style="11" customWidth="1"/>
    <col min="274" max="275" width="12" style="11" customWidth="1"/>
    <col min="276" max="511" width="8.5703125" style="11"/>
    <col min="512" max="512" width="20" style="11" customWidth="1"/>
    <col min="513" max="513" width="18.28515625" style="11" customWidth="1"/>
    <col min="514" max="514" width="15.28515625" style="11" customWidth="1"/>
    <col min="515" max="515" width="17.7109375" style="11" customWidth="1"/>
    <col min="516" max="516" width="14.28515625" style="11" bestFit="1" customWidth="1"/>
    <col min="517" max="517" width="12.7109375" style="11" customWidth="1"/>
    <col min="518" max="518" width="18.28515625" style="11" customWidth="1"/>
    <col min="519" max="519" width="24.5703125" style="11" customWidth="1"/>
    <col min="520" max="520" width="11.7109375" style="11" customWidth="1"/>
    <col min="521" max="521" width="12.7109375" style="11" customWidth="1"/>
    <col min="522" max="522" width="17.7109375" style="11" customWidth="1"/>
    <col min="523" max="523" width="16.7109375" style="11" customWidth="1"/>
    <col min="524" max="524" width="29.7109375" style="11" customWidth="1"/>
    <col min="525" max="525" width="24.7109375" style="11" customWidth="1"/>
    <col min="526" max="526" width="19.42578125" style="11" customWidth="1"/>
    <col min="527" max="527" width="8.5703125" style="11"/>
    <col min="528" max="528" width="12" style="11" customWidth="1"/>
    <col min="529" max="529" width="11.42578125" style="11" customWidth="1"/>
    <col min="530" max="531" width="12" style="11" customWidth="1"/>
    <col min="532" max="767" width="8.5703125" style="11"/>
    <col min="768" max="768" width="20" style="11" customWidth="1"/>
    <col min="769" max="769" width="18.28515625" style="11" customWidth="1"/>
    <col min="770" max="770" width="15.28515625" style="11" customWidth="1"/>
    <col min="771" max="771" width="17.7109375" style="11" customWidth="1"/>
    <col min="772" max="772" width="14.28515625" style="11" bestFit="1" customWidth="1"/>
    <col min="773" max="773" width="12.7109375" style="11" customWidth="1"/>
    <col min="774" max="774" width="18.28515625" style="11" customWidth="1"/>
    <col min="775" max="775" width="24.5703125" style="11" customWidth="1"/>
    <col min="776" max="776" width="11.7109375" style="11" customWidth="1"/>
    <col min="777" max="777" width="12.7109375" style="11" customWidth="1"/>
    <col min="778" max="778" width="17.7109375" style="11" customWidth="1"/>
    <col min="779" max="779" width="16.7109375" style="11" customWidth="1"/>
    <col min="780" max="780" width="29.7109375" style="11" customWidth="1"/>
    <col min="781" max="781" width="24.7109375" style="11" customWidth="1"/>
    <col min="782" max="782" width="19.42578125" style="11" customWidth="1"/>
    <col min="783" max="783" width="8.5703125" style="11"/>
    <col min="784" max="784" width="12" style="11" customWidth="1"/>
    <col min="785" max="785" width="11.42578125" style="11" customWidth="1"/>
    <col min="786" max="787" width="12" style="11" customWidth="1"/>
    <col min="788" max="1023" width="8.5703125" style="11"/>
    <col min="1024" max="1024" width="20" style="11" customWidth="1"/>
    <col min="1025" max="1025" width="18.28515625" style="11" customWidth="1"/>
    <col min="1026" max="1026" width="15.28515625" style="11" customWidth="1"/>
    <col min="1027" max="1027" width="17.7109375" style="11" customWidth="1"/>
    <col min="1028" max="1028" width="14.28515625" style="11" bestFit="1" customWidth="1"/>
    <col min="1029" max="1029" width="12.7109375" style="11" customWidth="1"/>
    <col min="1030" max="1030" width="18.28515625" style="11" customWidth="1"/>
    <col min="1031" max="1031" width="24.5703125" style="11" customWidth="1"/>
    <col min="1032" max="1032" width="11.7109375" style="11" customWidth="1"/>
    <col min="1033" max="1033" width="12.7109375" style="11" customWidth="1"/>
    <col min="1034" max="1034" width="17.7109375" style="11" customWidth="1"/>
    <col min="1035" max="1035" width="16.7109375" style="11" customWidth="1"/>
    <col min="1036" max="1036" width="29.7109375" style="11" customWidth="1"/>
    <col min="1037" max="1037" width="24.7109375" style="11" customWidth="1"/>
    <col min="1038" max="1038" width="19.42578125" style="11" customWidth="1"/>
    <col min="1039" max="1039" width="8.5703125" style="11"/>
    <col min="1040" max="1040" width="12" style="11" customWidth="1"/>
    <col min="1041" max="1041" width="11.42578125" style="11" customWidth="1"/>
    <col min="1042" max="1043" width="12" style="11" customWidth="1"/>
    <col min="1044" max="1279" width="8.5703125" style="11"/>
    <col min="1280" max="1280" width="20" style="11" customWidth="1"/>
    <col min="1281" max="1281" width="18.28515625" style="11" customWidth="1"/>
    <col min="1282" max="1282" width="15.28515625" style="11" customWidth="1"/>
    <col min="1283" max="1283" width="17.7109375" style="11" customWidth="1"/>
    <col min="1284" max="1284" width="14.28515625" style="11" bestFit="1" customWidth="1"/>
    <col min="1285" max="1285" width="12.7109375" style="11" customWidth="1"/>
    <col min="1286" max="1286" width="18.28515625" style="11" customWidth="1"/>
    <col min="1287" max="1287" width="24.5703125" style="11" customWidth="1"/>
    <col min="1288" max="1288" width="11.7109375" style="11" customWidth="1"/>
    <col min="1289" max="1289" width="12.7109375" style="11" customWidth="1"/>
    <col min="1290" max="1290" width="17.7109375" style="11" customWidth="1"/>
    <col min="1291" max="1291" width="16.7109375" style="11" customWidth="1"/>
    <col min="1292" max="1292" width="29.7109375" style="11" customWidth="1"/>
    <col min="1293" max="1293" width="24.7109375" style="11" customWidth="1"/>
    <col min="1294" max="1294" width="19.42578125" style="11" customWidth="1"/>
    <col min="1295" max="1295" width="8.5703125" style="11"/>
    <col min="1296" max="1296" width="12" style="11" customWidth="1"/>
    <col min="1297" max="1297" width="11.42578125" style="11" customWidth="1"/>
    <col min="1298" max="1299" width="12" style="11" customWidth="1"/>
    <col min="1300" max="1535" width="8.5703125" style="11"/>
    <col min="1536" max="1536" width="20" style="11" customWidth="1"/>
    <col min="1537" max="1537" width="18.28515625" style="11" customWidth="1"/>
    <col min="1538" max="1538" width="15.28515625" style="11" customWidth="1"/>
    <col min="1539" max="1539" width="17.7109375" style="11" customWidth="1"/>
    <col min="1540" max="1540" width="14.28515625" style="11" bestFit="1" customWidth="1"/>
    <col min="1541" max="1541" width="12.7109375" style="11" customWidth="1"/>
    <col min="1542" max="1542" width="18.28515625" style="11" customWidth="1"/>
    <col min="1543" max="1543" width="24.5703125" style="11" customWidth="1"/>
    <col min="1544" max="1544" width="11.7109375" style="11" customWidth="1"/>
    <col min="1545" max="1545" width="12.7109375" style="11" customWidth="1"/>
    <col min="1546" max="1546" width="17.7109375" style="11" customWidth="1"/>
    <col min="1547" max="1547" width="16.7109375" style="11" customWidth="1"/>
    <col min="1548" max="1548" width="29.7109375" style="11" customWidth="1"/>
    <col min="1549" max="1549" width="24.7109375" style="11" customWidth="1"/>
    <col min="1550" max="1550" width="19.42578125" style="11" customWidth="1"/>
    <col min="1551" max="1551" width="8.5703125" style="11"/>
    <col min="1552" max="1552" width="12" style="11" customWidth="1"/>
    <col min="1553" max="1553" width="11.42578125" style="11" customWidth="1"/>
    <col min="1554" max="1555" width="12" style="11" customWidth="1"/>
    <col min="1556" max="1791" width="8.5703125" style="11"/>
    <col min="1792" max="1792" width="20" style="11" customWidth="1"/>
    <col min="1793" max="1793" width="18.28515625" style="11" customWidth="1"/>
    <col min="1794" max="1794" width="15.28515625" style="11" customWidth="1"/>
    <col min="1795" max="1795" width="17.7109375" style="11" customWidth="1"/>
    <col min="1796" max="1796" width="14.28515625" style="11" bestFit="1" customWidth="1"/>
    <col min="1797" max="1797" width="12.7109375" style="11" customWidth="1"/>
    <col min="1798" max="1798" width="18.28515625" style="11" customWidth="1"/>
    <col min="1799" max="1799" width="24.5703125" style="11" customWidth="1"/>
    <col min="1800" max="1800" width="11.7109375" style="11" customWidth="1"/>
    <col min="1801" max="1801" width="12.7109375" style="11" customWidth="1"/>
    <col min="1802" max="1802" width="17.7109375" style="11" customWidth="1"/>
    <col min="1803" max="1803" width="16.7109375" style="11" customWidth="1"/>
    <col min="1804" max="1804" width="29.7109375" style="11" customWidth="1"/>
    <col min="1805" max="1805" width="24.7109375" style="11" customWidth="1"/>
    <col min="1806" max="1806" width="19.42578125" style="11" customWidth="1"/>
    <col min="1807" max="1807" width="8.5703125" style="11"/>
    <col min="1808" max="1808" width="12" style="11" customWidth="1"/>
    <col min="1809" max="1809" width="11.42578125" style="11" customWidth="1"/>
    <col min="1810" max="1811" width="12" style="11" customWidth="1"/>
    <col min="1812" max="2047" width="8.5703125" style="11"/>
    <col min="2048" max="2048" width="20" style="11" customWidth="1"/>
    <col min="2049" max="2049" width="18.28515625" style="11" customWidth="1"/>
    <col min="2050" max="2050" width="15.28515625" style="11" customWidth="1"/>
    <col min="2051" max="2051" width="17.7109375" style="11" customWidth="1"/>
    <col min="2052" max="2052" width="14.28515625" style="11" bestFit="1" customWidth="1"/>
    <col min="2053" max="2053" width="12.7109375" style="11" customWidth="1"/>
    <col min="2054" max="2054" width="18.28515625" style="11" customWidth="1"/>
    <col min="2055" max="2055" width="24.5703125" style="11" customWidth="1"/>
    <col min="2056" max="2056" width="11.7109375" style="11" customWidth="1"/>
    <col min="2057" max="2057" width="12.7109375" style="11" customWidth="1"/>
    <col min="2058" max="2058" width="17.7109375" style="11" customWidth="1"/>
    <col min="2059" max="2059" width="16.7109375" style="11" customWidth="1"/>
    <col min="2060" max="2060" width="29.7109375" style="11" customWidth="1"/>
    <col min="2061" max="2061" width="24.7109375" style="11" customWidth="1"/>
    <col min="2062" max="2062" width="19.42578125" style="11" customWidth="1"/>
    <col min="2063" max="2063" width="8.5703125" style="11"/>
    <col min="2064" max="2064" width="12" style="11" customWidth="1"/>
    <col min="2065" max="2065" width="11.42578125" style="11" customWidth="1"/>
    <col min="2066" max="2067" width="12" style="11" customWidth="1"/>
    <col min="2068" max="2303" width="8.5703125" style="11"/>
    <col min="2304" max="2304" width="20" style="11" customWidth="1"/>
    <col min="2305" max="2305" width="18.28515625" style="11" customWidth="1"/>
    <col min="2306" max="2306" width="15.28515625" style="11" customWidth="1"/>
    <col min="2307" max="2307" width="17.7109375" style="11" customWidth="1"/>
    <col min="2308" max="2308" width="14.28515625" style="11" bestFit="1" customWidth="1"/>
    <col min="2309" max="2309" width="12.7109375" style="11" customWidth="1"/>
    <col min="2310" max="2310" width="18.28515625" style="11" customWidth="1"/>
    <col min="2311" max="2311" width="24.5703125" style="11" customWidth="1"/>
    <col min="2312" max="2312" width="11.7109375" style="11" customWidth="1"/>
    <col min="2313" max="2313" width="12.7109375" style="11" customWidth="1"/>
    <col min="2314" max="2314" width="17.7109375" style="11" customWidth="1"/>
    <col min="2315" max="2315" width="16.7109375" style="11" customWidth="1"/>
    <col min="2316" max="2316" width="29.7109375" style="11" customWidth="1"/>
    <col min="2317" max="2317" width="24.7109375" style="11" customWidth="1"/>
    <col min="2318" max="2318" width="19.42578125" style="11" customWidth="1"/>
    <col min="2319" max="2319" width="8.5703125" style="11"/>
    <col min="2320" max="2320" width="12" style="11" customWidth="1"/>
    <col min="2321" max="2321" width="11.42578125" style="11" customWidth="1"/>
    <col min="2322" max="2323" width="12" style="11" customWidth="1"/>
    <col min="2324" max="2559" width="8.5703125" style="11"/>
    <col min="2560" max="2560" width="20" style="11" customWidth="1"/>
    <col min="2561" max="2561" width="18.28515625" style="11" customWidth="1"/>
    <col min="2562" max="2562" width="15.28515625" style="11" customWidth="1"/>
    <col min="2563" max="2563" width="17.7109375" style="11" customWidth="1"/>
    <col min="2564" max="2564" width="14.28515625" style="11" bestFit="1" customWidth="1"/>
    <col min="2565" max="2565" width="12.7109375" style="11" customWidth="1"/>
    <col min="2566" max="2566" width="18.28515625" style="11" customWidth="1"/>
    <col min="2567" max="2567" width="24.5703125" style="11" customWidth="1"/>
    <col min="2568" max="2568" width="11.7109375" style="11" customWidth="1"/>
    <col min="2569" max="2569" width="12.7109375" style="11" customWidth="1"/>
    <col min="2570" max="2570" width="17.7109375" style="11" customWidth="1"/>
    <col min="2571" max="2571" width="16.7109375" style="11" customWidth="1"/>
    <col min="2572" max="2572" width="29.7109375" style="11" customWidth="1"/>
    <col min="2573" max="2573" width="24.7109375" style="11" customWidth="1"/>
    <col min="2574" max="2574" width="19.42578125" style="11" customWidth="1"/>
    <col min="2575" max="2575" width="8.5703125" style="11"/>
    <col min="2576" max="2576" width="12" style="11" customWidth="1"/>
    <col min="2577" max="2577" width="11.42578125" style="11" customWidth="1"/>
    <col min="2578" max="2579" width="12" style="11" customWidth="1"/>
    <col min="2580" max="2815" width="8.5703125" style="11"/>
    <col min="2816" max="2816" width="20" style="11" customWidth="1"/>
    <col min="2817" max="2817" width="18.28515625" style="11" customWidth="1"/>
    <col min="2818" max="2818" width="15.28515625" style="11" customWidth="1"/>
    <col min="2819" max="2819" width="17.7109375" style="11" customWidth="1"/>
    <col min="2820" max="2820" width="14.28515625" style="11" bestFit="1" customWidth="1"/>
    <col min="2821" max="2821" width="12.7109375" style="11" customWidth="1"/>
    <col min="2822" max="2822" width="18.28515625" style="11" customWidth="1"/>
    <col min="2823" max="2823" width="24.5703125" style="11" customWidth="1"/>
    <col min="2824" max="2824" width="11.7109375" style="11" customWidth="1"/>
    <col min="2825" max="2825" width="12.7109375" style="11" customWidth="1"/>
    <col min="2826" max="2826" width="17.7109375" style="11" customWidth="1"/>
    <col min="2827" max="2827" width="16.7109375" style="11" customWidth="1"/>
    <col min="2828" max="2828" width="29.7109375" style="11" customWidth="1"/>
    <col min="2829" max="2829" width="24.7109375" style="11" customWidth="1"/>
    <col min="2830" max="2830" width="19.42578125" style="11" customWidth="1"/>
    <col min="2831" max="2831" width="8.5703125" style="11"/>
    <col min="2832" max="2832" width="12" style="11" customWidth="1"/>
    <col min="2833" max="2833" width="11.42578125" style="11" customWidth="1"/>
    <col min="2834" max="2835" width="12" style="11" customWidth="1"/>
    <col min="2836" max="3071" width="8.5703125" style="11"/>
    <col min="3072" max="3072" width="20" style="11" customWidth="1"/>
    <col min="3073" max="3073" width="18.28515625" style="11" customWidth="1"/>
    <col min="3074" max="3074" width="15.28515625" style="11" customWidth="1"/>
    <col min="3075" max="3075" width="17.7109375" style="11" customWidth="1"/>
    <col min="3076" max="3076" width="14.28515625" style="11" bestFit="1" customWidth="1"/>
    <col min="3077" max="3077" width="12.7109375" style="11" customWidth="1"/>
    <col min="3078" max="3078" width="18.28515625" style="11" customWidth="1"/>
    <col min="3079" max="3079" width="24.5703125" style="11" customWidth="1"/>
    <col min="3080" max="3080" width="11.7109375" style="11" customWidth="1"/>
    <col min="3081" max="3081" width="12.7109375" style="11" customWidth="1"/>
    <col min="3082" max="3082" width="17.7109375" style="11" customWidth="1"/>
    <col min="3083" max="3083" width="16.7109375" style="11" customWidth="1"/>
    <col min="3084" max="3084" width="29.7109375" style="11" customWidth="1"/>
    <col min="3085" max="3085" width="24.7109375" style="11" customWidth="1"/>
    <col min="3086" max="3086" width="19.42578125" style="11" customWidth="1"/>
    <col min="3087" max="3087" width="8.5703125" style="11"/>
    <col min="3088" max="3088" width="12" style="11" customWidth="1"/>
    <col min="3089" max="3089" width="11.42578125" style="11" customWidth="1"/>
    <col min="3090" max="3091" width="12" style="11" customWidth="1"/>
    <col min="3092" max="3327" width="8.5703125" style="11"/>
    <col min="3328" max="3328" width="20" style="11" customWidth="1"/>
    <col min="3329" max="3329" width="18.28515625" style="11" customWidth="1"/>
    <col min="3330" max="3330" width="15.28515625" style="11" customWidth="1"/>
    <col min="3331" max="3331" width="17.7109375" style="11" customWidth="1"/>
    <col min="3332" max="3332" width="14.28515625" style="11" bestFit="1" customWidth="1"/>
    <col min="3333" max="3333" width="12.7109375" style="11" customWidth="1"/>
    <col min="3334" max="3334" width="18.28515625" style="11" customWidth="1"/>
    <col min="3335" max="3335" width="24.5703125" style="11" customWidth="1"/>
    <col min="3336" max="3336" width="11.7109375" style="11" customWidth="1"/>
    <col min="3337" max="3337" width="12.7109375" style="11" customWidth="1"/>
    <col min="3338" max="3338" width="17.7109375" style="11" customWidth="1"/>
    <col min="3339" max="3339" width="16.7109375" style="11" customWidth="1"/>
    <col min="3340" max="3340" width="29.7109375" style="11" customWidth="1"/>
    <col min="3341" max="3341" width="24.7109375" style="11" customWidth="1"/>
    <col min="3342" max="3342" width="19.42578125" style="11" customWidth="1"/>
    <col min="3343" max="3343" width="8.5703125" style="11"/>
    <col min="3344" max="3344" width="12" style="11" customWidth="1"/>
    <col min="3345" max="3345" width="11.42578125" style="11" customWidth="1"/>
    <col min="3346" max="3347" width="12" style="11" customWidth="1"/>
    <col min="3348" max="3583" width="8.5703125" style="11"/>
    <col min="3584" max="3584" width="20" style="11" customWidth="1"/>
    <col min="3585" max="3585" width="18.28515625" style="11" customWidth="1"/>
    <col min="3586" max="3586" width="15.28515625" style="11" customWidth="1"/>
    <col min="3587" max="3587" width="17.7109375" style="11" customWidth="1"/>
    <col min="3588" max="3588" width="14.28515625" style="11" bestFit="1" customWidth="1"/>
    <col min="3589" max="3589" width="12.7109375" style="11" customWidth="1"/>
    <col min="3590" max="3590" width="18.28515625" style="11" customWidth="1"/>
    <col min="3591" max="3591" width="24.5703125" style="11" customWidth="1"/>
    <col min="3592" max="3592" width="11.7109375" style="11" customWidth="1"/>
    <col min="3593" max="3593" width="12.7109375" style="11" customWidth="1"/>
    <col min="3594" max="3594" width="17.7109375" style="11" customWidth="1"/>
    <col min="3595" max="3595" width="16.7109375" style="11" customWidth="1"/>
    <col min="3596" max="3596" width="29.7109375" style="11" customWidth="1"/>
    <col min="3597" max="3597" width="24.7109375" style="11" customWidth="1"/>
    <col min="3598" max="3598" width="19.42578125" style="11" customWidth="1"/>
    <col min="3599" max="3599" width="8.5703125" style="11"/>
    <col min="3600" max="3600" width="12" style="11" customWidth="1"/>
    <col min="3601" max="3601" width="11.42578125" style="11" customWidth="1"/>
    <col min="3602" max="3603" width="12" style="11" customWidth="1"/>
    <col min="3604" max="3839" width="8.5703125" style="11"/>
    <col min="3840" max="3840" width="20" style="11" customWidth="1"/>
    <col min="3841" max="3841" width="18.28515625" style="11" customWidth="1"/>
    <col min="3842" max="3842" width="15.28515625" style="11" customWidth="1"/>
    <col min="3843" max="3843" width="17.7109375" style="11" customWidth="1"/>
    <col min="3844" max="3844" width="14.28515625" style="11" bestFit="1" customWidth="1"/>
    <col min="3845" max="3845" width="12.7109375" style="11" customWidth="1"/>
    <col min="3846" max="3846" width="18.28515625" style="11" customWidth="1"/>
    <col min="3847" max="3847" width="24.5703125" style="11" customWidth="1"/>
    <col min="3848" max="3848" width="11.7109375" style="11" customWidth="1"/>
    <col min="3849" max="3849" width="12.7109375" style="11" customWidth="1"/>
    <col min="3850" max="3850" width="17.7109375" style="11" customWidth="1"/>
    <col min="3851" max="3851" width="16.7109375" style="11" customWidth="1"/>
    <col min="3852" max="3852" width="29.7109375" style="11" customWidth="1"/>
    <col min="3853" max="3853" width="24.7109375" style="11" customWidth="1"/>
    <col min="3854" max="3854" width="19.42578125" style="11" customWidth="1"/>
    <col min="3855" max="3855" width="8.5703125" style="11"/>
    <col min="3856" max="3856" width="12" style="11" customWidth="1"/>
    <col min="3857" max="3857" width="11.42578125" style="11" customWidth="1"/>
    <col min="3858" max="3859" width="12" style="11" customWidth="1"/>
    <col min="3860" max="4095" width="8.5703125" style="11"/>
    <col min="4096" max="4096" width="20" style="11" customWidth="1"/>
    <col min="4097" max="4097" width="18.28515625" style="11" customWidth="1"/>
    <col min="4098" max="4098" width="15.28515625" style="11" customWidth="1"/>
    <col min="4099" max="4099" width="17.7109375" style="11" customWidth="1"/>
    <col min="4100" max="4100" width="14.28515625" style="11" bestFit="1" customWidth="1"/>
    <col min="4101" max="4101" width="12.7109375" style="11" customWidth="1"/>
    <col min="4102" max="4102" width="18.28515625" style="11" customWidth="1"/>
    <col min="4103" max="4103" width="24.5703125" style="11" customWidth="1"/>
    <col min="4104" max="4104" width="11.7109375" style="11" customWidth="1"/>
    <col min="4105" max="4105" width="12.7109375" style="11" customWidth="1"/>
    <col min="4106" max="4106" width="17.7109375" style="11" customWidth="1"/>
    <col min="4107" max="4107" width="16.7109375" style="11" customWidth="1"/>
    <col min="4108" max="4108" width="29.7109375" style="11" customWidth="1"/>
    <col min="4109" max="4109" width="24.7109375" style="11" customWidth="1"/>
    <col min="4110" max="4110" width="19.42578125" style="11" customWidth="1"/>
    <col min="4111" max="4111" width="8.5703125" style="11"/>
    <col min="4112" max="4112" width="12" style="11" customWidth="1"/>
    <col min="4113" max="4113" width="11.42578125" style="11" customWidth="1"/>
    <col min="4114" max="4115" width="12" style="11" customWidth="1"/>
    <col min="4116" max="4351" width="8.5703125" style="11"/>
    <col min="4352" max="4352" width="20" style="11" customWidth="1"/>
    <col min="4353" max="4353" width="18.28515625" style="11" customWidth="1"/>
    <col min="4354" max="4354" width="15.28515625" style="11" customWidth="1"/>
    <col min="4355" max="4355" width="17.7109375" style="11" customWidth="1"/>
    <col min="4356" max="4356" width="14.28515625" style="11" bestFit="1" customWidth="1"/>
    <col min="4357" max="4357" width="12.7109375" style="11" customWidth="1"/>
    <col min="4358" max="4358" width="18.28515625" style="11" customWidth="1"/>
    <col min="4359" max="4359" width="24.5703125" style="11" customWidth="1"/>
    <col min="4360" max="4360" width="11.7109375" style="11" customWidth="1"/>
    <col min="4361" max="4361" width="12.7109375" style="11" customWidth="1"/>
    <col min="4362" max="4362" width="17.7109375" style="11" customWidth="1"/>
    <col min="4363" max="4363" width="16.7109375" style="11" customWidth="1"/>
    <col min="4364" max="4364" width="29.7109375" style="11" customWidth="1"/>
    <col min="4365" max="4365" width="24.7109375" style="11" customWidth="1"/>
    <col min="4366" max="4366" width="19.42578125" style="11" customWidth="1"/>
    <col min="4367" max="4367" width="8.5703125" style="11"/>
    <col min="4368" max="4368" width="12" style="11" customWidth="1"/>
    <col min="4369" max="4369" width="11.42578125" style="11" customWidth="1"/>
    <col min="4370" max="4371" width="12" style="11" customWidth="1"/>
    <col min="4372" max="4607" width="8.5703125" style="11"/>
    <col min="4608" max="4608" width="20" style="11" customWidth="1"/>
    <col min="4609" max="4609" width="18.28515625" style="11" customWidth="1"/>
    <col min="4610" max="4610" width="15.28515625" style="11" customWidth="1"/>
    <col min="4611" max="4611" width="17.7109375" style="11" customWidth="1"/>
    <col min="4612" max="4612" width="14.28515625" style="11" bestFit="1" customWidth="1"/>
    <col min="4613" max="4613" width="12.7109375" style="11" customWidth="1"/>
    <col min="4614" max="4614" width="18.28515625" style="11" customWidth="1"/>
    <col min="4615" max="4615" width="24.5703125" style="11" customWidth="1"/>
    <col min="4616" max="4616" width="11.7109375" style="11" customWidth="1"/>
    <col min="4617" max="4617" width="12.7109375" style="11" customWidth="1"/>
    <col min="4618" max="4618" width="17.7109375" style="11" customWidth="1"/>
    <col min="4619" max="4619" width="16.7109375" style="11" customWidth="1"/>
    <col min="4620" max="4620" width="29.7109375" style="11" customWidth="1"/>
    <col min="4621" max="4621" width="24.7109375" style="11" customWidth="1"/>
    <col min="4622" max="4622" width="19.42578125" style="11" customWidth="1"/>
    <col min="4623" max="4623" width="8.5703125" style="11"/>
    <col min="4624" max="4624" width="12" style="11" customWidth="1"/>
    <col min="4625" max="4625" width="11.42578125" style="11" customWidth="1"/>
    <col min="4626" max="4627" width="12" style="11" customWidth="1"/>
    <col min="4628" max="4863" width="8.5703125" style="11"/>
    <col min="4864" max="4864" width="20" style="11" customWidth="1"/>
    <col min="4865" max="4865" width="18.28515625" style="11" customWidth="1"/>
    <col min="4866" max="4866" width="15.28515625" style="11" customWidth="1"/>
    <col min="4867" max="4867" width="17.7109375" style="11" customWidth="1"/>
    <col min="4868" max="4868" width="14.28515625" style="11" bestFit="1" customWidth="1"/>
    <col min="4869" max="4869" width="12.7109375" style="11" customWidth="1"/>
    <col min="4870" max="4870" width="18.28515625" style="11" customWidth="1"/>
    <col min="4871" max="4871" width="24.5703125" style="11" customWidth="1"/>
    <col min="4872" max="4872" width="11.7109375" style="11" customWidth="1"/>
    <col min="4873" max="4873" width="12.7109375" style="11" customWidth="1"/>
    <col min="4874" max="4874" width="17.7109375" style="11" customWidth="1"/>
    <col min="4875" max="4875" width="16.7109375" style="11" customWidth="1"/>
    <col min="4876" max="4876" width="29.7109375" style="11" customWidth="1"/>
    <col min="4877" max="4877" width="24.7109375" style="11" customWidth="1"/>
    <col min="4878" max="4878" width="19.42578125" style="11" customWidth="1"/>
    <col min="4879" max="4879" width="8.5703125" style="11"/>
    <col min="4880" max="4880" width="12" style="11" customWidth="1"/>
    <col min="4881" max="4881" width="11.42578125" style="11" customWidth="1"/>
    <col min="4882" max="4883" width="12" style="11" customWidth="1"/>
    <col min="4884" max="5119" width="8.5703125" style="11"/>
    <col min="5120" max="5120" width="20" style="11" customWidth="1"/>
    <col min="5121" max="5121" width="18.28515625" style="11" customWidth="1"/>
    <col min="5122" max="5122" width="15.28515625" style="11" customWidth="1"/>
    <col min="5123" max="5123" width="17.7109375" style="11" customWidth="1"/>
    <col min="5124" max="5124" width="14.28515625" style="11" bestFit="1" customWidth="1"/>
    <col min="5125" max="5125" width="12.7109375" style="11" customWidth="1"/>
    <col min="5126" max="5126" width="18.28515625" style="11" customWidth="1"/>
    <col min="5127" max="5127" width="24.5703125" style="11" customWidth="1"/>
    <col min="5128" max="5128" width="11.7109375" style="11" customWidth="1"/>
    <col min="5129" max="5129" width="12.7109375" style="11" customWidth="1"/>
    <col min="5130" max="5130" width="17.7109375" style="11" customWidth="1"/>
    <col min="5131" max="5131" width="16.7109375" style="11" customWidth="1"/>
    <col min="5132" max="5132" width="29.7109375" style="11" customWidth="1"/>
    <col min="5133" max="5133" width="24.7109375" style="11" customWidth="1"/>
    <col min="5134" max="5134" width="19.42578125" style="11" customWidth="1"/>
    <col min="5135" max="5135" width="8.5703125" style="11"/>
    <col min="5136" max="5136" width="12" style="11" customWidth="1"/>
    <col min="5137" max="5137" width="11.42578125" style="11" customWidth="1"/>
    <col min="5138" max="5139" width="12" style="11" customWidth="1"/>
    <col min="5140" max="5375" width="8.5703125" style="11"/>
    <col min="5376" max="5376" width="20" style="11" customWidth="1"/>
    <col min="5377" max="5377" width="18.28515625" style="11" customWidth="1"/>
    <col min="5378" max="5378" width="15.28515625" style="11" customWidth="1"/>
    <col min="5379" max="5379" width="17.7109375" style="11" customWidth="1"/>
    <col min="5380" max="5380" width="14.28515625" style="11" bestFit="1" customWidth="1"/>
    <col min="5381" max="5381" width="12.7109375" style="11" customWidth="1"/>
    <col min="5382" max="5382" width="18.28515625" style="11" customWidth="1"/>
    <col min="5383" max="5383" width="24.5703125" style="11" customWidth="1"/>
    <col min="5384" max="5384" width="11.7109375" style="11" customWidth="1"/>
    <col min="5385" max="5385" width="12.7109375" style="11" customWidth="1"/>
    <col min="5386" max="5386" width="17.7109375" style="11" customWidth="1"/>
    <col min="5387" max="5387" width="16.7109375" style="11" customWidth="1"/>
    <col min="5388" max="5388" width="29.7109375" style="11" customWidth="1"/>
    <col min="5389" max="5389" width="24.7109375" style="11" customWidth="1"/>
    <col min="5390" max="5390" width="19.42578125" style="11" customWidth="1"/>
    <col min="5391" max="5391" width="8.5703125" style="11"/>
    <col min="5392" max="5392" width="12" style="11" customWidth="1"/>
    <col min="5393" max="5393" width="11.42578125" style="11" customWidth="1"/>
    <col min="5394" max="5395" width="12" style="11" customWidth="1"/>
    <col min="5396" max="5631" width="8.5703125" style="11"/>
    <col min="5632" max="5632" width="20" style="11" customWidth="1"/>
    <col min="5633" max="5633" width="18.28515625" style="11" customWidth="1"/>
    <col min="5634" max="5634" width="15.28515625" style="11" customWidth="1"/>
    <col min="5635" max="5635" width="17.7109375" style="11" customWidth="1"/>
    <col min="5636" max="5636" width="14.28515625" style="11" bestFit="1" customWidth="1"/>
    <col min="5637" max="5637" width="12.7109375" style="11" customWidth="1"/>
    <col min="5638" max="5638" width="18.28515625" style="11" customWidth="1"/>
    <col min="5639" max="5639" width="24.5703125" style="11" customWidth="1"/>
    <col min="5640" max="5640" width="11.7109375" style="11" customWidth="1"/>
    <col min="5641" max="5641" width="12.7109375" style="11" customWidth="1"/>
    <col min="5642" max="5642" width="17.7109375" style="11" customWidth="1"/>
    <col min="5643" max="5643" width="16.7109375" style="11" customWidth="1"/>
    <col min="5644" max="5644" width="29.7109375" style="11" customWidth="1"/>
    <col min="5645" max="5645" width="24.7109375" style="11" customWidth="1"/>
    <col min="5646" max="5646" width="19.42578125" style="11" customWidth="1"/>
    <col min="5647" max="5647" width="8.5703125" style="11"/>
    <col min="5648" max="5648" width="12" style="11" customWidth="1"/>
    <col min="5649" max="5649" width="11.42578125" style="11" customWidth="1"/>
    <col min="5650" max="5651" width="12" style="11" customWidth="1"/>
    <col min="5652" max="5887" width="8.5703125" style="11"/>
    <col min="5888" max="5888" width="20" style="11" customWidth="1"/>
    <col min="5889" max="5889" width="18.28515625" style="11" customWidth="1"/>
    <col min="5890" max="5890" width="15.28515625" style="11" customWidth="1"/>
    <col min="5891" max="5891" width="17.7109375" style="11" customWidth="1"/>
    <col min="5892" max="5892" width="14.28515625" style="11" bestFit="1" customWidth="1"/>
    <col min="5893" max="5893" width="12.7109375" style="11" customWidth="1"/>
    <col min="5894" max="5894" width="18.28515625" style="11" customWidth="1"/>
    <col min="5895" max="5895" width="24.5703125" style="11" customWidth="1"/>
    <col min="5896" max="5896" width="11.7109375" style="11" customWidth="1"/>
    <col min="5897" max="5897" width="12.7109375" style="11" customWidth="1"/>
    <col min="5898" max="5898" width="17.7109375" style="11" customWidth="1"/>
    <col min="5899" max="5899" width="16.7109375" style="11" customWidth="1"/>
    <col min="5900" max="5900" width="29.7109375" style="11" customWidth="1"/>
    <col min="5901" max="5901" width="24.7109375" style="11" customWidth="1"/>
    <col min="5902" max="5902" width="19.42578125" style="11" customWidth="1"/>
    <col min="5903" max="5903" width="8.5703125" style="11"/>
    <col min="5904" max="5904" width="12" style="11" customWidth="1"/>
    <col min="5905" max="5905" width="11.42578125" style="11" customWidth="1"/>
    <col min="5906" max="5907" width="12" style="11" customWidth="1"/>
    <col min="5908" max="6143" width="8.5703125" style="11"/>
    <col min="6144" max="6144" width="20" style="11" customWidth="1"/>
    <col min="6145" max="6145" width="18.28515625" style="11" customWidth="1"/>
    <col min="6146" max="6146" width="15.28515625" style="11" customWidth="1"/>
    <col min="6147" max="6147" width="17.7109375" style="11" customWidth="1"/>
    <col min="6148" max="6148" width="14.28515625" style="11" bestFit="1" customWidth="1"/>
    <col min="6149" max="6149" width="12.7109375" style="11" customWidth="1"/>
    <col min="6150" max="6150" width="18.28515625" style="11" customWidth="1"/>
    <col min="6151" max="6151" width="24.5703125" style="11" customWidth="1"/>
    <col min="6152" max="6152" width="11.7109375" style="11" customWidth="1"/>
    <col min="6153" max="6153" width="12.7109375" style="11" customWidth="1"/>
    <col min="6154" max="6154" width="17.7109375" style="11" customWidth="1"/>
    <col min="6155" max="6155" width="16.7109375" style="11" customWidth="1"/>
    <col min="6156" max="6156" width="29.7109375" style="11" customWidth="1"/>
    <col min="6157" max="6157" width="24.7109375" style="11" customWidth="1"/>
    <col min="6158" max="6158" width="19.42578125" style="11" customWidth="1"/>
    <col min="6159" max="6159" width="8.5703125" style="11"/>
    <col min="6160" max="6160" width="12" style="11" customWidth="1"/>
    <col min="6161" max="6161" width="11.42578125" style="11" customWidth="1"/>
    <col min="6162" max="6163" width="12" style="11" customWidth="1"/>
    <col min="6164" max="6399" width="8.5703125" style="11"/>
    <col min="6400" max="6400" width="20" style="11" customWidth="1"/>
    <col min="6401" max="6401" width="18.28515625" style="11" customWidth="1"/>
    <col min="6402" max="6402" width="15.28515625" style="11" customWidth="1"/>
    <col min="6403" max="6403" width="17.7109375" style="11" customWidth="1"/>
    <col min="6404" max="6404" width="14.28515625" style="11" bestFit="1" customWidth="1"/>
    <col min="6405" max="6405" width="12.7109375" style="11" customWidth="1"/>
    <col min="6406" max="6406" width="18.28515625" style="11" customWidth="1"/>
    <col min="6407" max="6407" width="24.5703125" style="11" customWidth="1"/>
    <col min="6408" max="6408" width="11.7109375" style="11" customWidth="1"/>
    <col min="6409" max="6409" width="12.7109375" style="11" customWidth="1"/>
    <col min="6410" max="6410" width="17.7109375" style="11" customWidth="1"/>
    <col min="6411" max="6411" width="16.7109375" style="11" customWidth="1"/>
    <col min="6412" max="6412" width="29.7109375" style="11" customWidth="1"/>
    <col min="6413" max="6413" width="24.7109375" style="11" customWidth="1"/>
    <col min="6414" max="6414" width="19.42578125" style="11" customWidth="1"/>
    <col min="6415" max="6415" width="8.5703125" style="11"/>
    <col min="6416" max="6416" width="12" style="11" customWidth="1"/>
    <col min="6417" max="6417" width="11.42578125" style="11" customWidth="1"/>
    <col min="6418" max="6419" width="12" style="11" customWidth="1"/>
    <col min="6420" max="6655" width="8.5703125" style="11"/>
    <col min="6656" max="6656" width="20" style="11" customWidth="1"/>
    <col min="6657" max="6657" width="18.28515625" style="11" customWidth="1"/>
    <col min="6658" max="6658" width="15.28515625" style="11" customWidth="1"/>
    <col min="6659" max="6659" width="17.7109375" style="11" customWidth="1"/>
    <col min="6660" max="6660" width="14.28515625" style="11" bestFit="1" customWidth="1"/>
    <col min="6661" max="6661" width="12.7109375" style="11" customWidth="1"/>
    <col min="6662" max="6662" width="18.28515625" style="11" customWidth="1"/>
    <col min="6663" max="6663" width="24.5703125" style="11" customWidth="1"/>
    <col min="6664" max="6664" width="11.7109375" style="11" customWidth="1"/>
    <col min="6665" max="6665" width="12.7109375" style="11" customWidth="1"/>
    <col min="6666" max="6666" width="17.7109375" style="11" customWidth="1"/>
    <col min="6667" max="6667" width="16.7109375" style="11" customWidth="1"/>
    <col min="6668" max="6668" width="29.7109375" style="11" customWidth="1"/>
    <col min="6669" max="6669" width="24.7109375" style="11" customWidth="1"/>
    <col min="6670" max="6670" width="19.42578125" style="11" customWidth="1"/>
    <col min="6671" max="6671" width="8.5703125" style="11"/>
    <col min="6672" max="6672" width="12" style="11" customWidth="1"/>
    <col min="6673" max="6673" width="11.42578125" style="11" customWidth="1"/>
    <col min="6674" max="6675" width="12" style="11" customWidth="1"/>
    <col min="6676" max="6911" width="8.5703125" style="11"/>
    <col min="6912" max="6912" width="20" style="11" customWidth="1"/>
    <col min="6913" max="6913" width="18.28515625" style="11" customWidth="1"/>
    <col min="6914" max="6914" width="15.28515625" style="11" customWidth="1"/>
    <col min="6915" max="6915" width="17.7109375" style="11" customWidth="1"/>
    <col min="6916" max="6916" width="14.28515625" style="11" bestFit="1" customWidth="1"/>
    <col min="6917" max="6917" width="12.7109375" style="11" customWidth="1"/>
    <col min="6918" max="6918" width="18.28515625" style="11" customWidth="1"/>
    <col min="6919" max="6919" width="24.5703125" style="11" customWidth="1"/>
    <col min="6920" max="6920" width="11.7109375" style="11" customWidth="1"/>
    <col min="6921" max="6921" width="12.7109375" style="11" customWidth="1"/>
    <col min="6922" max="6922" width="17.7109375" style="11" customWidth="1"/>
    <col min="6923" max="6923" width="16.7109375" style="11" customWidth="1"/>
    <col min="6924" max="6924" width="29.7109375" style="11" customWidth="1"/>
    <col min="6925" max="6925" width="24.7109375" style="11" customWidth="1"/>
    <col min="6926" max="6926" width="19.42578125" style="11" customWidth="1"/>
    <col min="6927" max="6927" width="8.5703125" style="11"/>
    <col min="6928" max="6928" width="12" style="11" customWidth="1"/>
    <col min="6929" max="6929" width="11.42578125" style="11" customWidth="1"/>
    <col min="6930" max="6931" width="12" style="11" customWidth="1"/>
    <col min="6932" max="7167" width="8.5703125" style="11"/>
    <col min="7168" max="7168" width="20" style="11" customWidth="1"/>
    <col min="7169" max="7169" width="18.28515625" style="11" customWidth="1"/>
    <col min="7170" max="7170" width="15.28515625" style="11" customWidth="1"/>
    <col min="7171" max="7171" width="17.7109375" style="11" customWidth="1"/>
    <col min="7172" max="7172" width="14.28515625" style="11" bestFit="1" customWidth="1"/>
    <col min="7173" max="7173" width="12.7109375" style="11" customWidth="1"/>
    <col min="7174" max="7174" width="18.28515625" style="11" customWidth="1"/>
    <col min="7175" max="7175" width="24.5703125" style="11" customWidth="1"/>
    <col min="7176" max="7176" width="11.7109375" style="11" customWidth="1"/>
    <col min="7177" max="7177" width="12.7109375" style="11" customWidth="1"/>
    <col min="7178" max="7178" width="17.7109375" style="11" customWidth="1"/>
    <col min="7179" max="7179" width="16.7109375" style="11" customWidth="1"/>
    <col min="7180" max="7180" width="29.7109375" style="11" customWidth="1"/>
    <col min="7181" max="7181" width="24.7109375" style="11" customWidth="1"/>
    <col min="7182" max="7182" width="19.42578125" style="11" customWidth="1"/>
    <col min="7183" max="7183" width="8.5703125" style="11"/>
    <col min="7184" max="7184" width="12" style="11" customWidth="1"/>
    <col min="7185" max="7185" width="11.42578125" style="11" customWidth="1"/>
    <col min="7186" max="7187" width="12" style="11" customWidth="1"/>
    <col min="7188" max="7423" width="8.5703125" style="11"/>
    <col min="7424" max="7424" width="20" style="11" customWidth="1"/>
    <col min="7425" max="7425" width="18.28515625" style="11" customWidth="1"/>
    <col min="7426" max="7426" width="15.28515625" style="11" customWidth="1"/>
    <col min="7427" max="7427" width="17.7109375" style="11" customWidth="1"/>
    <col min="7428" max="7428" width="14.28515625" style="11" bestFit="1" customWidth="1"/>
    <col min="7429" max="7429" width="12.7109375" style="11" customWidth="1"/>
    <col min="7430" max="7430" width="18.28515625" style="11" customWidth="1"/>
    <col min="7431" max="7431" width="24.5703125" style="11" customWidth="1"/>
    <col min="7432" max="7432" width="11.7109375" style="11" customWidth="1"/>
    <col min="7433" max="7433" width="12.7109375" style="11" customWidth="1"/>
    <col min="7434" max="7434" width="17.7109375" style="11" customWidth="1"/>
    <col min="7435" max="7435" width="16.7109375" style="11" customWidth="1"/>
    <col min="7436" max="7436" width="29.7109375" style="11" customWidth="1"/>
    <col min="7437" max="7437" width="24.7109375" style="11" customWidth="1"/>
    <col min="7438" max="7438" width="19.42578125" style="11" customWidth="1"/>
    <col min="7439" max="7439" width="8.5703125" style="11"/>
    <col min="7440" max="7440" width="12" style="11" customWidth="1"/>
    <col min="7441" max="7441" width="11.42578125" style="11" customWidth="1"/>
    <col min="7442" max="7443" width="12" style="11" customWidth="1"/>
    <col min="7444" max="7679" width="8.5703125" style="11"/>
    <col min="7680" max="7680" width="20" style="11" customWidth="1"/>
    <col min="7681" max="7681" width="18.28515625" style="11" customWidth="1"/>
    <col min="7682" max="7682" width="15.28515625" style="11" customWidth="1"/>
    <col min="7683" max="7683" width="17.7109375" style="11" customWidth="1"/>
    <col min="7684" max="7684" width="14.28515625" style="11" bestFit="1" customWidth="1"/>
    <col min="7685" max="7685" width="12.7109375" style="11" customWidth="1"/>
    <col min="7686" max="7686" width="18.28515625" style="11" customWidth="1"/>
    <col min="7687" max="7687" width="24.5703125" style="11" customWidth="1"/>
    <col min="7688" max="7688" width="11.7109375" style="11" customWidth="1"/>
    <col min="7689" max="7689" width="12.7109375" style="11" customWidth="1"/>
    <col min="7690" max="7690" width="17.7109375" style="11" customWidth="1"/>
    <col min="7691" max="7691" width="16.7109375" style="11" customWidth="1"/>
    <col min="7692" max="7692" width="29.7109375" style="11" customWidth="1"/>
    <col min="7693" max="7693" width="24.7109375" style="11" customWidth="1"/>
    <col min="7694" max="7694" width="19.42578125" style="11" customWidth="1"/>
    <col min="7695" max="7695" width="8.5703125" style="11"/>
    <col min="7696" max="7696" width="12" style="11" customWidth="1"/>
    <col min="7697" max="7697" width="11.42578125" style="11" customWidth="1"/>
    <col min="7698" max="7699" width="12" style="11" customWidth="1"/>
    <col min="7700" max="7935" width="8.5703125" style="11"/>
    <col min="7936" max="7936" width="20" style="11" customWidth="1"/>
    <col min="7937" max="7937" width="18.28515625" style="11" customWidth="1"/>
    <col min="7938" max="7938" width="15.28515625" style="11" customWidth="1"/>
    <col min="7939" max="7939" width="17.7109375" style="11" customWidth="1"/>
    <col min="7940" max="7940" width="14.28515625" style="11" bestFit="1" customWidth="1"/>
    <col min="7941" max="7941" width="12.7109375" style="11" customWidth="1"/>
    <col min="7942" max="7942" width="18.28515625" style="11" customWidth="1"/>
    <col min="7943" max="7943" width="24.5703125" style="11" customWidth="1"/>
    <col min="7944" max="7944" width="11.7109375" style="11" customWidth="1"/>
    <col min="7945" max="7945" width="12.7109375" style="11" customWidth="1"/>
    <col min="7946" max="7946" width="17.7109375" style="11" customWidth="1"/>
    <col min="7947" max="7947" width="16.7109375" style="11" customWidth="1"/>
    <col min="7948" max="7948" width="29.7109375" style="11" customWidth="1"/>
    <col min="7949" max="7949" width="24.7109375" style="11" customWidth="1"/>
    <col min="7950" max="7950" width="19.42578125" style="11" customWidth="1"/>
    <col min="7951" max="7951" width="8.5703125" style="11"/>
    <col min="7952" max="7952" width="12" style="11" customWidth="1"/>
    <col min="7953" max="7953" width="11.42578125" style="11" customWidth="1"/>
    <col min="7954" max="7955" width="12" style="11" customWidth="1"/>
    <col min="7956" max="8191" width="8.5703125" style="11"/>
    <col min="8192" max="8192" width="20" style="11" customWidth="1"/>
    <col min="8193" max="8193" width="18.28515625" style="11" customWidth="1"/>
    <col min="8194" max="8194" width="15.28515625" style="11" customWidth="1"/>
    <col min="8195" max="8195" width="17.7109375" style="11" customWidth="1"/>
    <col min="8196" max="8196" width="14.28515625" style="11" bestFit="1" customWidth="1"/>
    <col min="8197" max="8197" width="12.7109375" style="11" customWidth="1"/>
    <col min="8198" max="8198" width="18.28515625" style="11" customWidth="1"/>
    <col min="8199" max="8199" width="24.5703125" style="11" customWidth="1"/>
    <col min="8200" max="8200" width="11.7109375" style="11" customWidth="1"/>
    <col min="8201" max="8201" width="12.7109375" style="11" customWidth="1"/>
    <col min="8202" max="8202" width="17.7109375" style="11" customWidth="1"/>
    <col min="8203" max="8203" width="16.7109375" style="11" customWidth="1"/>
    <col min="8204" max="8204" width="29.7109375" style="11" customWidth="1"/>
    <col min="8205" max="8205" width="24.7109375" style="11" customWidth="1"/>
    <col min="8206" max="8206" width="19.42578125" style="11" customWidth="1"/>
    <col min="8207" max="8207" width="8.5703125" style="11"/>
    <col min="8208" max="8208" width="12" style="11" customWidth="1"/>
    <col min="8209" max="8209" width="11.42578125" style="11" customWidth="1"/>
    <col min="8210" max="8211" width="12" style="11" customWidth="1"/>
    <col min="8212" max="8447" width="8.5703125" style="11"/>
    <col min="8448" max="8448" width="20" style="11" customWidth="1"/>
    <col min="8449" max="8449" width="18.28515625" style="11" customWidth="1"/>
    <col min="8450" max="8450" width="15.28515625" style="11" customWidth="1"/>
    <col min="8451" max="8451" width="17.7109375" style="11" customWidth="1"/>
    <col min="8452" max="8452" width="14.28515625" style="11" bestFit="1" customWidth="1"/>
    <col min="8453" max="8453" width="12.7109375" style="11" customWidth="1"/>
    <col min="8454" max="8454" width="18.28515625" style="11" customWidth="1"/>
    <col min="8455" max="8455" width="24.5703125" style="11" customWidth="1"/>
    <col min="8456" max="8456" width="11.7109375" style="11" customWidth="1"/>
    <col min="8457" max="8457" width="12.7109375" style="11" customWidth="1"/>
    <col min="8458" max="8458" width="17.7109375" style="11" customWidth="1"/>
    <col min="8459" max="8459" width="16.7109375" style="11" customWidth="1"/>
    <col min="8460" max="8460" width="29.7109375" style="11" customWidth="1"/>
    <col min="8461" max="8461" width="24.7109375" style="11" customWidth="1"/>
    <col min="8462" max="8462" width="19.42578125" style="11" customWidth="1"/>
    <col min="8463" max="8463" width="8.5703125" style="11"/>
    <col min="8464" max="8464" width="12" style="11" customWidth="1"/>
    <col min="8465" max="8465" width="11.42578125" style="11" customWidth="1"/>
    <col min="8466" max="8467" width="12" style="11" customWidth="1"/>
    <col min="8468" max="8703" width="8.5703125" style="11"/>
    <col min="8704" max="8704" width="20" style="11" customWidth="1"/>
    <col min="8705" max="8705" width="18.28515625" style="11" customWidth="1"/>
    <col min="8706" max="8706" width="15.28515625" style="11" customWidth="1"/>
    <col min="8707" max="8707" width="17.7109375" style="11" customWidth="1"/>
    <col min="8708" max="8708" width="14.28515625" style="11" bestFit="1" customWidth="1"/>
    <col min="8709" max="8709" width="12.7109375" style="11" customWidth="1"/>
    <col min="8710" max="8710" width="18.28515625" style="11" customWidth="1"/>
    <col min="8711" max="8711" width="24.5703125" style="11" customWidth="1"/>
    <col min="8712" max="8712" width="11.7109375" style="11" customWidth="1"/>
    <col min="8713" max="8713" width="12.7109375" style="11" customWidth="1"/>
    <col min="8714" max="8714" width="17.7109375" style="11" customWidth="1"/>
    <col min="8715" max="8715" width="16.7109375" style="11" customWidth="1"/>
    <col min="8716" max="8716" width="29.7109375" style="11" customWidth="1"/>
    <col min="8717" max="8717" width="24.7109375" style="11" customWidth="1"/>
    <col min="8718" max="8718" width="19.42578125" style="11" customWidth="1"/>
    <col min="8719" max="8719" width="8.5703125" style="11"/>
    <col min="8720" max="8720" width="12" style="11" customWidth="1"/>
    <col min="8721" max="8721" width="11.42578125" style="11" customWidth="1"/>
    <col min="8722" max="8723" width="12" style="11" customWidth="1"/>
    <col min="8724" max="8959" width="8.5703125" style="11"/>
    <col min="8960" max="8960" width="20" style="11" customWidth="1"/>
    <col min="8961" max="8961" width="18.28515625" style="11" customWidth="1"/>
    <col min="8962" max="8962" width="15.28515625" style="11" customWidth="1"/>
    <col min="8963" max="8963" width="17.7109375" style="11" customWidth="1"/>
    <col min="8964" max="8964" width="14.28515625" style="11" bestFit="1" customWidth="1"/>
    <col min="8965" max="8965" width="12.7109375" style="11" customWidth="1"/>
    <col min="8966" max="8966" width="18.28515625" style="11" customWidth="1"/>
    <col min="8967" max="8967" width="24.5703125" style="11" customWidth="1"/>
    <col min="8968" max="8968" width="11.7109375" style="11" customWidth="1"/>
    <col min="8969" max="8969" width="12.7109375" style="11" customWidth="1"/>
    <col min="8970" max="8970" width="17.7109375" style="11" customWidth="1"/>
    <col min="8971" max="8971" width="16.7109375" style="11" customWidth="1"/>
    <col min="8972" max="8972" width="29.7109375" style="11" customWidth="1"/>
    <col min="8973" max="8973" width="24.7109375" style="11" customWidth="1"/>
    <col min="8974" max="8974" width="19.42578125" style="11" customWidth="1"/>
    <col min="8975" max="8975" width="8.5703125" style="11"/>
    <col min="8976" max="8976" width="12" style="11" customWidth="1"/>
    <col min="8977" max="8977" width="11.42578125" style="11" customWidth="1"/>
    <col min="8978" max="8979" width="12" style="11" customWidth="1"/>
    <col min="8980" max="9215" width="8.5703125" style="11"/>
    <col min="9216" max="9216" width="20" style="11" customWidth="1"/>
    <col min="9217" max="9217" width="18.28515625" style="11" customWidth="1"/>
    <col min="9218" max="9218" width="15.28515625" style="11" customWidth="1"/>
    <col min="9219" max="9219" width="17.7109375" style="11" customWidth="1"/>
    <col min="9220" max="9220" width="14.28515625" style="11" bestFit="1" customWidth="1"/>
    <col min="9221" max="9221" width="12.7109375" style="11" customWidth="1"/>
    <col min="9222" max="9222" width="18.28515625" style="11" customWidth="1"/>
    <col min="9223" max="9223" width="24.5703125" style="11" customWidth="1"/>
    <col min="9224" max="9224" width="11.7109375" style="11" customWidth="1"/>
    <col min="9225" max="9225" width="12.7109375" style="11" customWidth="1"/>
    <col min="9226" max="9226" width="17.7109375" style="11" customWidth="1"/>
    <col min="9227" max="9227" width="16.7109375" style="11" customWidth="1"/>
    <col min="9228" max="9228" width="29.7109375" style="11" customWidth="1"/>
    <col min="9229" max="9229" width="24.7109375" style="11" customWidth="1"/>
    <col min="9230" max="9230" width="19.42578125" style="11" customWidth="1"/>
    <col min="9231" max="9231" width="8.5703125" style="11"/>
    <col min="9232" max="9232" width="12" style="11" customWidth="1"/>
    <col min="9233" max="9233" width="11.42578125" style="11" customWidth="1"/>
    <col min="9234" max="9235" width="12" style="11" customWidth="1"/>
    <col min="9236" max="9471" width="8.5703125" style="11"/>
    <col min="9472" max="9472" width="20" style="11" customWidth="1"/>
    <col min="9473" max="9473" width="18.28515625" style="11" customWidth="1"/>
    <col min="9474" max="9474" width="15.28515625" style="11" customWidth="1"/>
    <col min="9475" max="9475" width="17.7109375" style="11" customWidth="1"/>
    <col min="9476" max="9476" width="14.28515625" style="11" bestFit="1" customWidth="1"/>
    <col min="9477" max="9477" width="12.7109375" style="11" customWidth="1"/>
    <col min="9478" max="9478" width="18.28515625" style="11" customWidth="1"/>
    <col min="9479" max="9479" width="24.5703125" style="11" customWidth="1"/>
    <col min="9480" max="9480" width="11.7109375" style="11" customWidth="1"/>
    <col min="9481" max="9481" width="12.7109375" style="11" customWidth="1"/>
    <col min="9482" max="9482" width="17.7109375" style="11" customWidth="1"/>
    <col min="9483" max="9483" width="16.7109375" style="11" customWidth="1"/>
    <col min="9484" max="9484" width="29.7109375" style="11" customWidth="1"/>
    <col min="9485" max="9485" width="24.7109375" style="11" customWidth="1"/>
    <col min="9486" max="9486" width="19.42578125" style="11" customWidth="1"/>
    <col min="9487" max="9487" width="8.5703125" style="11"/>
    <col min="9488" max="9488" width="12" style="11" customWidth="1"/>
    <col min="9489" max="9489" width="11.42578125" style="11" customWidth="1"/>
    <col min="9490" max="9491" width="12" style="11" customWidth="1"/>
    <col min="9492" max="9727" width="8.5703125" style="11"/>
    <col min="9728" max="9728" width="20" style="11" customWidth="1"/>
    <col min="9729" max="9729" width="18.28515625" style="11" customWidth="1"/>
    <col min="9730" max="9730" width="15.28515625" style="11" customWidth="1"/>
    <col min="9731" max="9731" width="17.7109375" style="11" customWidth="1"/>
    <col min="9732" max="9732" width="14.28515625" style="11" bestFit="1" customWidth="1"/>
    <col min="9733" max="9733" width="12.7109375" style="11" customWidth="1"/>
    <col min="9734" max="9734" width="18.28515625" style="11" customWidth="1"/>
    <col min="9735" max="9735" width="24.5703125" style="11" customWidth="1"/>
    <col min="9736" max="9736" width="11.7109375" style="11" customWidth="1"/>
    <col min="9737" max="9737" width="12.7109375" style="11" customWidth="1"/>
    <col min="9738" max="9738" width="17.7109375" style="11" customWidth="1"/>
    <col min="9739" max="9739" width="16.7109375" style="11" customWidth="1"/>
    <col min="9740" max="9740" width="29.7109375" style="11" customWidth="1"/>
    <col min="9741" max="9741" width="24.7109375" style="11" customWidth="1"/>
    <col min="9742" max="9742" width="19.42578125" style="11" customWidth="1"/>
    <col min="9743" max="9743" width="8.5703125" style="11"/>
    <col min="9744" max="9744" width="12" style="11" customWidth="1"/>
    <col min="9745" max="9745" width="11.42578125" style="11" customWidth="1"/>
    <col min="9746" max="9747" width="12" style="11" customWidth="1"/>
    <col min="9748" max="9983" width="8.5703125" style="11"/>
    <col min="9984" max="9984" width="20" style="11" customWidth="1"/>
    <col min="9985" max="9985" width="18.28515625" style="11" customWidth="1"/>
    <col min="9986" max="9986" width="15.28515625" style="11" customWidth="1"/>
    <col min="9987" max="9987" width="17.7109375" style="11" customWidth="1"/>
    <col min="9988" max="9988" width="14.28515625" style="11" bestFit="1" customWidth="1"/>
    <col min="9989" max="9989" width="12.7109375" style="11" customWidth="1"/>
    <col min="9990" max="9990" width="18.28515625" style="11" customWidth="1"/>
    <col min="9991" max="9991" width="24.5703125" style="11" customWidth="1"/>
    <col min="9992" max="9992" width="11.7109375" style="11" customWidth="1"/>
    <col min="9993" max="9993" width="12.7109375" style="11" customWidth="1"/>
    <col min="9994" max="9994" width="17.7109375" style="11" customWidth="1"/>
    <col min="9995" max="9995" width="16.7109375" style="11" customWidth="1"/>
    <col min="9996" max="9996" width="29.7109375" style="11" customWidth="1"/>
    <col min="9997" max="9997" width="24.7109375" style="11" customWidth="1"/>
    <col min="9998" max="9998" width="19.42578125" style="11" customWidth="1"/>
    <col min="9999" max="9999" width="8.5703125" style="11"/>
    <col min="10000" max="10000" width="12" style="11" customWidth="1"/>
    <col min="10001" max="10001" width="11.42578125" style="11" customWidth="1"/>
    <col min="10002" max="10003" width="12" style="11" customWidth="1"/>
    <col min="10004" max="10239" width="8.5703125" style="11"/>
    <col min="10240" max="10240" width="20" style="11" customWidth="1"/>
    <col min="10241" max="10241" width="18.28515625" style="11" customWidth="1"/>
    <col min="10242" max="10242" width="15.28515625" style="11" customWidth="1"/>
    <col min="10243" max="10243" width="17.7109375" style="11" customWidth="1"/>
    <col min="10244" max="10244" width="14.28515625" style="11" bestFit="1" customWidth="1"/>
    <col min="10245" max="10245" width="12.7109375" style="11" customWidth="1"/>
    <col min="10246" max="10246" width="18.28515625" style="11" customWidth="1"/>
    <col min="10247" max="10247" width="24.5703125" style="11" customWidth="1"/>
    <col min="10248" max="10248" width="11.7109375" style="11" customWidth="1"/>
    <col min="10249" max="10249" width="12.7109375" style="11" customWidth="1"/>
    <col min="10250" max="10250" width="17.7109375" style="11" customWidth="1"/>
    <col min="10251" max="10251" width="16.7109375" style="11" customWidth="1"/>
    <col min="10252" max="10252" width="29.7109375" style="11" customWidth="1"/>
    <col min="10253" max="10253" width="24.7109375" style="11" customWidth="1"/>
    <col min="10254" max="10254" width="19.42578125" style="11" customWidth="1"/>
    <col min="10255" max="10255" width="8.5703125" style="11"/>
    <col min="10256" max="10256" width="12" style="11" customWidth="1"/>
    <col min="10257" max="10257" width="11.42578125" style="11" customWidth="1"/>
    <col min="10258" max="10259" width="12" style="11" customWidth="1"/>
    <col min="10260" max="10495" width="8.5703125" style="11"/>
    <col min="10496" max="10496" width="20" style="11" customWidth="1"/>
    <col min="10497" max="10497" width="18.28515625" style="11" customWidth="1"/>
    <col min="10498" max="10498" width="15.28515625" style="11" customWidth="1"/>
    <col min="10499" max="10499" width="17.7109375" style="11" customWidth="1"/>
    <col min="10500" max="10500" width="14.28515625" style="11" bestFit="1" customWidth="1"/>
    <col min="10501" max="10501" width="12.7109375" style="11" customWidth="1"/>
    <col min="10502" max="10502" width="18.28515625" style="11" customWidth="1"/>
    <col min="10503" max="10503" width="24.5703125" style="11" customWidth="1"/>
    <col min="10504" max="10504" width="11.7109375" style="11" customWidth="1"/>
    <col min="10505" max="10505" width="12.7109375" style="11" customWidth="1"/>
    <col min="10506" max="10506" width="17.7109375" style="11" customWidth="1"/>
    <col min="10507" max="10507" width="16.7109375" style="11" customWidth="1"/>
    <col min="10508" max="10508" width="29.7109375" style="11" customWidth="1"/>
    <col min="10509" max="10509" width="24.7109375" style="11" customWidth="1"/>
    <col min="10510" max="10510" width="19.42578125" style="11" customWidth="1"/>
    <col min="10511" max="10511" width="8.5703125" style="11"/>
    <col min="10512" max="10512" width="12" style="11" customWidth="1"/>
    <col min="10513" max="10513" width="11.42578125" style="11" customWidth="1"/>
    <col min="10514" max="10515" width="12" style="11" customWidth="1"/>
    <col min="10516" max="10751" width="8.5703125" style="11"/>
    <col min="10752" max="10752" width="20" style="11" customWidth="1"/>
    <col min="10753" max="10753" width="18.28515625" style="11" customWidth="1"/>
    <col min="10754" max="10754" width="15.28515625" style="11" customWidth="1"/>
    <col min="10755" max="10755" width="17.7109375" style="11" customWidth="1"/>
    <col min="10756" max="10756" width="14.28515625" style="11" bestFit="1" customWidth="1"/>
    <col min="10757" max="10757" width="12.7109375" style="11" customWidth="1"/>
    <col min="10758" max="10758" width="18.28515625" style="11" customWidth="1"/>
    <col min="10759" max="10759" width="24.5703125" style="11" customWidth="1"/>
    <col min="10760" max="10760" width="11.7109375" style="11" customWidth="1"/>
    <col min="10761" max="10761" width="12.7109375" style="11" customWidth="1"/>
    <col min="10762" max="10762" width="17.7109375" style="11" customWidth="1"/>
    <col min="10763" max="10763" width="16.7109375" style="11" customWidth="1"/>
    <col min="10764" max="10764" width="29.7109375" style="11" customWidth="1"/>
    <col min="10765" max="10765" width="24.7109375" style="11" customWidth="1"/>
    <col min="10766" max="10766" width="19.42578125" style="11" customWidth="1"/>
    <col min="10767" max="10767" width="8.5703125" style="11"/>
    <col min="10768" max="10768" width="12" style="11" customWidth="1"/>
    <col min="10769" max="10769" width="11.42578125" style="11" customWidth="1"/>
    <col min="10770" max="10771" width="12" style="11" customWidth="1"/>
    <col min="10772" max="11007" width="8.5703125" style="11"/>
    <col min="11008" max="11008" width="20" style="11" customWidth="1"/>
    <col min="11009" max="11009" width="18.28515625" style="11" customWidth="1"/>
    <col min="11010" max="11010" width="15.28515625" style="11" customWidth="1"/>
    <col min="11011" max="11011" width="17.7109375" style="11" customWidth="1"/>
    <col min="11012" max="11012" width="14.28515625" style="11" bestFit="1" customWidth="1"/>
    <col min="11013" max="11013" width="12.7109375" style="11" customWidth="1"/>
    <col min="11014" max="11014" width="18.28515625" style="11" customWidth="1"/>
    <col min="11015" max="11015" width="24.5703125" style="11" customWidth="1"/>
    <col min="11016" max="11016" width="11.7109375" style="11" customWidth="1"/>
    <col min="11017" max="11017" width="12.7109375" style="11" customWidth="1"/>
    <col min="11018" max="11018" width="17.7109375" style="11" customWidth="1"/>
    <col min="11019" max="11019" width="16.7109375" style="11" customWidth="1"/>
    <col min="11020" max="11020" width="29.7109375" style="11" customWidth="1"/>
    <col min="11021" max="11021" width="24.7109375" style="11" customWidth="1"/>
    <col min="11022" max="11022" width="19.42578125" style="11" customWidth="1"/>
    <col min="11023" max="11023" width="8.5703125" style="11"/>
    <col min="11024" max="11024" width="12" style="11" customWidth="1"/>
    <col min="11025" max="11025" width="11.42578125" style="11" customWidth="1"/>
    <col min="11026" max="11027" width="12" style="11" customWidth="1"/>
    <col min="11028" max="11263" width="8.5703125" style="11"/>
    <col min="11264" max="11264" width="20" style="11" customWidth="1"/>
    <col min="11265" max="11265" width="18.28515625" style="11" customWidth="1"/>
    <col min="11266" max="11266" width="15.28515625" style="11" customWidth="1"/>
    <col min="11267" max="11267" width="17.7109375" style="11" customWidth="1"/>
    <col min="11268" max="11268" width="14.28515625" style="11" bestFit="1" customWidth="1"/>
    <col min="11269" max="11269" width="12.7109375" style="11" customWidth="1"/>
    <col min="11270" max="11270" width="18.28515625" style="11" customWidth="1"/>
    <col min="11271" max="11271" width="24.5703125" style="11" customWidth="1"/>
    <col min="11272" max="11272" width="11.7109375" style="11" customWidth="1"/>
    <col min="11273" max="11273" width="12.7109375" style="11" customWidth="1"/>
    <col min="11274" max="11274" width="17.7109375" style="11" customWidth="1"/>
    <col min="11275" max="11275" width="16.7109375" style="11" customWidth="1"/>
    <col min="11276" max="11276" width="29.7109375" style="11" customWidth="1"/>
    <col min="11277" max="11277" width="24.7109375" style="11" customWidth="1"/>
    <col min="11278" max="11278" width="19.42578125" style="11" customWidth="1"/>
    <col min="11279" max="11279" width="8.5703125" style="11"/>
    <col min="11280" max="11280" width="12" style="11" customWidth="1"/>
    <col min="11281" max="11281" width="11.42578125" style="11" customWidth="1"/>
    <col min="11282" max="11283" width="12" style="11" customWidth="1"/>
    <col min="11284" max="11519" width="8.5703125" style="11"/>
    <col min="11520" max="11520" width="20" style="11" customWidth="1"/>
    <col min="11521" max="11521" width="18.28515625" style="11" customWidth="1"/>
    <col min="11522" max="11522" width="15.28515625" style="11" customWidth="1"/>
    <col min="11523" max="11523" width="17.7109375" style="11" customWidth="1"/>
    <col min="11524" max="11524" width="14.28515625" style="11" bestFit="1" customWidth="1"/>
    <col min="11525" max="11525" width="12.7109375" style="11" customWidth="1"/>
    <col min="11526" max="11526" width="18.28515625" style="11" customWidth="1"/>
    <col min="11527" max="11527" width="24.5703125" style="11" customWidth="1"/>
    <col min="11528" max="11528" width="11.7109375" style="11" customWidth="1"/>
    <col min="11529" max="11529" width="12.7109375" style="11" customWidth="1"/>
    <col min="11530" max="11530" width="17.7109375" style="11" customWidth="1"/>
    <col min="11531" max="11531" width="16.7109375" style="11" customWidth="1"/>
    <col min="11532" max="11532" width="29.7109375" style="11" customWidth="1"/>
    <col min="11533" max="11533" width="24.7109375" style="11" customWidth="1"/>
    <col min="11534" max="11534" width="19.42578125" style="11" customWidth="1"/>
    <col min="11535" max="11535" width="8.5703125" style="11"/>
    <col min="11536" max="11536" width="12" style="11" customWidth="1"/>
    <col min="11537" max="11537" width="11.42578125" style="11" customWidth="1"/>
    <col min="11538" max="11539" width="12" style="11" customWidth="1"/>
    <col min="11540" max="11775" width="8.5703125" style="11"/>
    <col min="11776" max="11776" width="20" style="11" customWidth="1"/>
    <col min="11777" max="11777" width="18.28515625" style="11" customWidth="1"/>
    <col min="11778" max="11778" width="15.28515625" style="11" customWidth="1"/>
    <col min="11779" max="11779" width="17.7109375" style="11" customWidth="1"/>
    <col min="11780" max="11780" width="14.28515625" style="11" bestFit="1" customWidth="1"/>
    <col min="11781" max="11781" width="12.7109375" style="11" customWidth="1"/>
    <col min="11782" max="11782" width="18.28515625" style="11" customWidth="1"/>
    <col min="11783" max="11783" width="24.5703125" style="11" customWidth="1"/>
    <col min="11784" max="11784" width="11.7109375" style="11" customWidth="1"/>
    <col min="11785" max="11785" width="12.7109375" style="11" customWidth="1"/>
    <col min="11786" max="11786" width="17.7109375" style="11" customWidth="1"/>
    <col min="11787" max="11787" width="16.7109375" style="11" customWidth="1"/>
    <col min="11788" max="11788" width="29.7109375" style="11" customWidth="1"/>
    <col min="11789" max="11789" width="24.7109375" style="11" customWidth="1"/>
    <col min="11790" max="11790" width="19.42578125" style="11" customWidth="1"/>
    <col min="11791" max="11791" width="8.5703125" style="11"/>
    <col min="11792" max="11792" width="12" style="11" customWidth="1"/>
    <col min="11793" max="11793" width="11.42578125" style="11" customWidth="1"/>
    <col min="11794" max="11795" width="12" style="11" customWidth="1"/>
    <col min="11796" max="12031" width="8.5703125" style="11"/>
    <col min="12032" max="12032" width="20" style="11" customWidth="1"/>
    <col min="12033" max="12033" width="18.28515625" style="11" customWidth="1"/>
    <col min="12034" max="12034" width="15.28515625" style="11" customWidth="1"/>
    <col min="12035" max="12035" width="17.7109375" style="11" customWidth="1"/>
    <col min="12036" max="12036" width="14.28515625" style="11" bestFit="1" customWidth="1"/>
    <col min="12037" max="12037" width="12.7109375" style="11" customWidth="1"/>
    <col min="12038" max="12038" width="18.28515625" style="11" customWidth="1"/>
    <col min="12039" max="12039" width="24.5703125" style="11" customWidth="1"/>
    <col min="12040" max="12040" width="11.7109375" style="11" customWidth="1"/>
    <col min="12041" max="12041" width="12.7109375" style="11" customWidth="1"/>
    <col min="12042" max="12042" width="17.7109375" style="11" customWidth="1"/>
    <col min="12043" max="12043" width="16.7109375" style="11" customWidth="1"/>
    <col min="12044" max="12044" width="29.7109375" style="11" customWidth="1"/>
    <col min="12045" max="12045" width="24.7109375" style="11" customWidth="1"/>
    <col min="12046" max="12046" width="19.42578125" style="11" customWidth="1"/>
    <col min="12047" max="12047" width="8.5703125" style="11"/>
    <col min="12048" max="12048" width="12" style="11" customWidth="1"/>
    <col min="12049" max="12049" width="11.42578125" style="11" customWidth="1"/>
    <col min="12050" max="12051" width="12" style="11" customWidth="1"/>
    <col min="12052" max="12287" width="8.5703125" style="11"/>
    <col min="12288" max="12288" width="20" style="11" customWidth="1"/>
    <col min="12289" max="12289" width="18.28515625" style="11" customWidth="1"/>
    <col min="12290" max="12290" width="15.28515625" style="11" customWidth="1"/>
    <col min="12291" max="12291" width="17.7109375" style="11" customWidth="1"/>
    <col min="12292" max="12292" width="14.28515625" style="11" bestFit="1" customWidth="1"/>
    <col min="12293" max="12293" width="12.7109375" style="11" customWidth="1"/>
    <col min="12294" max="12294" width="18.28515625" style="11" customWidth="1"/>
    <col min="12295" max="12295" width="24.5703125" style="11" customWidth="1"/>
    <col min="12296" max="12296" width="11.7109375" style="11" customWidth="1"/>
    <col min="12297" max="12297" width="12.7109375" style="11" customWidth="1"/>
    <col min="12298" max="12298" width="17.7109375" style="11" customWidth="1"/>
    <col min="12299" max="12299" width="16.7109375" style="11" customWidth="1"/>
    <col min="12300" max="12300" width="29.7109375" style="11" customWidth="1"/>
    <col min="12301" max="12301" width="24.7109375" style="11" customWidth="1"/>
    <col min="12302" max="12302" width="19.42578125" style="11" customWidth="1"/>
    <col min="12303" max="12303" width="8.5703125" style="11"/>
    <col min="12304" max="12304" width="12" style="11" customWidth="1"/>
    <col min="12305" max="12305" width="11.42578125" style="11" customWidth="1"/>
    <col min="12306" max="12307" width="12" style="11" customWidth="1"/>
    <col min="12308" max="12543" width="8.5703125" style="11"/>
    <col min="12544" max="12544" width="20" style="11" customWidth="1"/>
    <col min="12545" max="12545" width="18.28515625" style="11" customWidth="1"/>
    <col min="12546" max="12546" width="15.28515625" style="11" customWidth="1"/>
    <col min="12547" max="12547" width="17.7109375" style="11" customWidth="1"/>
    <col min="12548" max="12548" width="14.28515625" style="11" bestFit="1" customWidth="1"/>
    <col min="12549" max="12549" width="12.7109375" style="11" customWidth="1"/>
    <col min="12550" max="12550" width="18.28515625" style="11" customWidth="1"/>
    <col min="12551" max="12551" width="24.5703125" style="11" customWidth="1"/>
    <col min="12552" max="12552" width="11.7109375" style="11" customWidth="1"/>
    <col min="12553" max="12553" width="12.7109375" style="11" customWidth="1"/>
    <col min="12554" max="12554" width="17.7109375" style="11" customWidth="1"/>
    <col min="12555" max="12555" width="16.7109375" style="11" customWidth="1"/>
    <col min="12556" max="12556" width="29.7109375" style="11" customWidth="1"/>
    <col min="12557" max="12557" width="24.7109375" style="11" customWidth="1"/>
    <col min="12558" max="12558" width="19.42578125" style="11" customWidth="1"/>
    <col min="12559" max="12559" width="8.5703125" style="11"/>
    <col min="12560" max="12560" width="12" style="11" customWidth="1"/>
    <col min="12561" max="12561" width="11.42578125" style="11" customWidth="1"/>
    <col min="12562" max="12563" width="12" style="11" customWidth="1"/>
    <col min="12564" max="12799" width="8.5703125" style="11"/>
    <col min="12800" max="12800" width="20" style="11" customWidth="1"/>
    <col min="12801" max="12801" width="18.28515625" style="11" customWidth="1"/>
    <col min="12802" max="12802" width="15.28515625" style="11" customWidth="1"/>
    <col min="12803" max="12803" width="17.7109375" style="11" customWidth="1"/>
    <col min="12804" max="12804" width="14.28515625" style="11" bestFit="1" customWidth="1"/>
    <col min="12805" max="12805" width="12.7109375" style="11" customWidth="1"/>
    <col min="12806" max="12806" width="18.28515625" style="11" customWidth="1"/>
    <col min="12807" max="12807" width="24.5703125" style="11" customWidth="1"/>
    <col min="12808" max="12808" width="11.7109375" style="11" customWidth="1"/>
    <col min="12809" max="12809" width="12.7109375" style="11" customWidth="1"/>
    <col min="12810" max="12810" width="17.7109375" style="11" customWidth="1"/>
    <col min="12811" max="12811" width="16.7109375" style="11" customWidth="1"/>
    <col min="12812" max="12812" width="29.7109375" style="11" customWidth="1"/>
    <col min="12813" max="12813" width="24.7109375" style="11" customWidth="1"/>
    <col min="12814" max="12814" width="19.42578125" style="11" customWidth="1"/>
    <col min="12815" max="12815" width="8.5703125" style="11"/>
    <col min="12816" max="12816" width="12" style="11" customWidth="1"/>
    <col min="12817" max="12817" width="11.42578125" style="11" customWidth="1"/>
    <col min="12818" max="12819" width="12" style="11" customWidth="1"/>
    <col min="12820" max="13055" width="8.5703125" style="11"/>
    <col min="13056" max="13056" width="20" style="11" customWidth="1"/>
    <col min="13057" max="13057" width="18.28515625" style="11" customWidth="1"/>
    <col min="13058" max="13058" width="15.28515625" style="11" customWidth="1"/>
    <col min="13059" max="13059" width="17.7109375" style="11" customWidth="1"/>
    <col min="13060" max="13060" width="14.28515625" style="11" bestFit="1" customWidth="1"/>
    <col min="13061" max="13061" width="12.7109375" style="11" customWidth="1"/>
    <col min="13062" max="13062" width="18.28515625" style="11" customWidth="1"/>
    <col min="13063" max="13063" width="24.5703125" style="11" customWidth="1"/>
    <col min="13064" max="13064" width="11.7109375" style="11" customWidth="1"/>
    <col min="13065" max="13065" width="12.7109375" style="11" customWidth="1"/>
    <col min="13066" max="13066" width="17.7109375" style="11" customWidth="1"/>
    <col min="13067" max="13067" width="16.7109375" style="11" customWidth="1"/>
    <col min="13068" max="13068" width="29.7109375" style="11" customWidth="1"/>
    <col min="13069" max="13069" width="24.7109375" style="11" customWidth="1"/>
    <col min="13070" max="13070" width="19.42578125" style="11" customWidth="1"/>
    <col min="13071" max="13071" width="8.5703125" style="11"/>
    <col min="13072" max="13072" width="12" style="11" customWidth="1"/>
    <col min="13073" max="13073" width="11.42578125" style="11" customWidth="1"/>
    <col min="13074" max="13075" width="12" style="11" customWidth="1"/>
    <col min="13076" max="13311" width="8.5703125" style="11"/>
    <col min="13312" max="13312" width="20" style="11" customWidth="1"/>
    <col min="13313" max="13313" width="18.28515625" style="11" customWidth="1"/>
    <col min="13314" max="13314" width="15.28515625" style="11" customWidth="1"/>
    <col min="13315" max="13315" width="17.7109375" style="11" customWidth="1"/>
    <col min="13316" max="13316" width="14.28515625" style="11" bestFit="1" customWidth="1"/>
    <col min="13317" max="13317" width="12.7109375" style="11" customWidth="1"/>
    <col min="13318" max="13318" width="18.28515625" style="11" customWidth="1"/>
    <col min="13319" max="13319" width="24.5703125" style="11" customWidth="1"/>
    <col min="13320" max="13320" width="11.7109375" style="11" customWidth="1"/>
    <col min="13321" max="13321" width="12.7109375" style="11" customWidth="1"/>
    <col min="13322" max="13322" width="17.7109375" style="11" customWidth="1"/>
    <col min="13323" max="13323" width="16.7109375" style="11" customWidth="1"/>
    <col min="13324" max="13324" width="29.7109375" style="11" customWidth="1"/>
    <col min="13325" max="13325" width="24.7109375" style="11" customWidth="1"/>
    <col min="13326" max="13326" width="19.42578125" style="11" customWidth="1"/>
    <col min="13327" max="13327" width="8.5703125" style="11"/>
    <col min="13328" max="13328" width="12" style="11" customWidth="1"/>
    <col min="13329" max="13329" width="11.42578125" style="11" customWidth="1"/>
    <col min="13330" max="13331" width="12" style="11" customWidth="1"/>
    <col min="13332" max="13567" width="8.5703125" style="11"/>
    <col min="13568" max="13568" width="20" style="11" customWidth="1"/>
    <col min="13569" max="13569" width="18.28515625" style="11" customWidth="1"/>
    <col min="13570" max="13570" width="15.28515625" style="11" customWidth="1"/>
    <col min="13571" max="13571" width="17.7109375" style="11" customWidth="1"/>
    <col min="13572" max="13572" width="14.28515625" style="11" bestFit="1" customWidth="1"/>
    <col min="13573" max="13573" width="12.7109375" style="11" customWidth="1"/>
    <col min="13574" max="13574" width="18.28515625" style="11" customWidth="1"/>
    <col min="13575" max="13575" width="24.5703125" style="11" customWidth="1"/>
    <col min="13576" max="13576" width="11.7109375" style="11" customWidth="1"/>
    <col min="13577" max="13577" width="12.7109375" style="11" customWidth="1"/>
    <col min="13578" max="13578" width="17.7109375" style="11" customWidth="1"/>
    <col min="13579" max="13579" width="16.7109375" style="11" customWidth="1"/>
    <col min="13580" max="13580" width="29.7109375" style="11" customWidth="1"/>
    <col min="13581" max="13581" width="24.7109375" style="11" customWidth="1"/>
    <col min="13582" max="13582" width="19.42578125" style="11" customWidth="1"/>
    <col min="13583" max="13583" width="8.5703125" style="11"/>
    <col min="13584" max="13584" width="12" style="11" customWidth="1"/>
    <col min="13585" max="13585" width="11.42578125" style="11" customWidth="1"/>
    <col min="13586" max="13587" width="12" style="11" customWidth="1"/>
    <col min="13588" max="13823" width="8.5703125" style="11"/>
    <col min="13824" max="13824" width="20" style="11" customWidth="1"/>
    <col min="13825" max="13825" width="18.28515625" style="11" customWidth="1"/>
    <col min="13826" max="13826" width="15.28515625" style="11" customWidth="1"/>
    <col min="13827" max="13827" width="17.7109375" style="11" customWidth="1"/>
    <col min="13828" max="13828" width="14.28515625" style="11" bestFit="1" customWidth="1"/>
    <col min="13829" max="13829" width="12.7109375" style="11" customWidth="1"/>
    <col min="13830" max="13830" width="18.28515625" style="11" customWidth="1"/>
    <col min="13831" max="13831" width="24.5703125" style="11" customWidth="1"/>
    <col min="13832" max="13832" width="11.7109375" style="11" customWidth="1"/>
    <col min="13833" max="13833" width="12.7109375" style="11" customWidth="1"/>
    <col min="13834" max="13834" width="17.7109375" style="11" customWidth="1"/>
    <col min="13835" max="13835" width="16.7109375" style="11" customWidth="1"/>
    <col min="13836" max="13836" width="29.7109375" style="11" customWidth="1"/>
    <col min="13837" max="13837" width="24.7109375" style="11" customWidth="1"/>
    <col min="13838" max="13838" width="19.42578125" style="11" customWidth="1"/>
    <col min="13839" max="13839" width="8.5703125" style="11"/>
    <col min="13840" max="13840" width="12" style="11" customWidth="1"/>
    <col min="13841" max="13841" width="11.42578125" style="11" customWidth="1"/>
    <col min="13842" max="13843" width="12" style="11" customWidth="1"/>
    <col min="13844" max="14079" width="8.5703125" style="11"/>
    <col min="14080" max="14080" width="20" style="11" customWidth="1"/>
    <col min="14081" max="14081" width="18.28515625" style="11" customWidth="1"/>
    <col min="14082" max="14082" width="15.28515625" style="11" customWidth="1"/>
    <col min="14083" max="14083" width="17.7109375" style="11" customWidth="1"/>
    <col min="14084" max="14084" width="14.28515625" style="11" bestFit="1" customWidth="1"/>
    <col min="14085" max="14085" width="12.7109375" style="11" customWidth="1"/>
    <col min="14086" max="14086" width="18.28515625" style="11" customWidth="1"/>
    <col min="14087" max="14087" width="24.5703125" style="11" customWidth="1"/>
    <col min="14088" max="14088" width="11.7109375" style="11" customWidth="1"/>
    <col min="14089" max="14089" width="12.7109375" style="11" customWidth="1"/>
    <col min="14090" max="14090" width="17.7109375" style="11" customWidth="1"/>
    <col min="14091" max="14091" width="16.7109375" style="11" customWidth="1"/>
    <col min="14092" max="14092" width="29.7109375" style="11" customWidth="1"/>
    <col min="14093" max="14093" width="24.7109375" style="11" customWidth="1"/>
    <col min="14094" max="14094" width="19.42578125" style="11" customWidth="1"/>
    <col min="14095" max="14095" width="8.5703125" style="11"/>
    <col min="14096" max="14096" width="12" style="11" customWidth="1"/>
    <col min="14097" max="14097" width="11.42578125" style="11" customWidth="1"/>
    <col min="14098" max="14099" width="12" style="11" customWidth="1"/>
    <col min="14100" max="14335" width="8.5703125" style="11"/>
    <col min="14336" max="14336" width="20" style="11" customWidth="1"/>
    <col min="14337" max="14337" width="18.28515625" style="11" customWidth="1"/>
    <col min="14338" max="14338" width="15.28515625" style="11" customWidth="1"/>
    <col min="14339" max="14339" width="17.7109375" style="11" customWidth="1"/>
    <col min="14340" max="14340" width="14.28515625" style="11" bestFit="1" customWidth="1"/>
    <col min="14341" max="14341" width="12.7109375" style="11" customWidth="1"/>
    <col min="14342" max="14342" width="18.28515625" style="11" customWidth="1"/>
    <col min="14343" max="14343" width="24.5703125" style="11" customWidth="1"/>
    <col min="14344" max="14344" width="11.7109375" style="11" customWidth="1"/>
    <col min="14345" max="14345" width="12.7109375" style="11" customWidth="1"/>
    <col min="14346" max="14346" width="17.7109375" style="11" customWidth="1"/>
    <col min="14347" max="14347" width="16.7109375" style="11" customWidth="1"/>
    <col min="14348" max="14348" width="29.7109375" style="11" customWidth="1"/>
    <col min="14349" max="14349" width="24.7109375" style="11" customWidth="1"/>
    <col min="14350" max="14350" width="19.42578125" style="11" customWidth="1"/>
    <col min="14351" max="14351" width="8.5703125" style="11"/>
    <col min="14352" max="14352" width="12" style="11" customWidth="1"/>
    <col min="14353" max="14353" width="11.42578125" style="11" customWidth="1"/>
    <col min="14354" max="14355" width="12" style="11" customWidth="1"/>
    <col min="14356" max="14591" width="8.5703125" style="11"/>
    <col min="14592" max="14592" width="20" style="11" customWidth="1"/>
    <col min="14593" max="14593" width="18.28515625" style="11" customWidth="1"/>
    <col min="14594" max="14594" width="15.28515625" style="11" customWidth="1"/>
    <col min="14595" max="14595" width="17.7109375" style="11" customWidth="1"/>
    <col min="14596" max="14596" width="14.28515625" style="11" bestFit="1" customWidth="1"/>
    <col min="14597" max="14597" width="12.7109375" style="11" customWidth="1"/>
    <col min="14598" max="14598" width="18.28515625" style="11" customWidth="1"/>
    <col min="14599" max="14599" width="24.5703125" style="11" customWidth="1"/>
    <col min="14600" max="14600" width="11.7109375" style="11" customWidth="1"/>
    <col min="14601" max="14601" width="12.7109375" style="11" customWidth="1"/>
    <col min="14602" max="14602" width="17.7109375" style="11" customWidth="1"/>
    <col min="14603" max="14603" width="16.7109375" style="11" customWidth="1"/>
    <col min="14604" max="14604" width="29.7109375" style="11" customWidth="1"/>
    <col min="14605" max="14605" width="24.7109375" style="11" customWidth="1"/>
    <col min="14606" max="14606" width="19.42578125" style="11" customWidth="1"/>
    <col min="14607" max="14607" width="8.5703125" style="11"/>
    <col min="14608" max="14608" width="12" style="11" customWidth="1"/>
    <col min="14609" max="14609" width="11.42578125" style="11" customWidth="1"/>
    <col min="14610" max="14611" width="12" style="11" customWidth="1"/>
    <col min="14612" max="14847" width="8.5703125" style="11"/>
    <col min="14848" max="14848" width="20" style="11" customWidth="1"/>
    <col min="14849" max="14849" width="18.28515625" style="11" customWidth="1"/>
    <col min="14850" max="14850" width="15.28515625" style="11" customWidth="1"/>
    <col min="14851" max="14851" width="17.7109375" style="11" customWidth="1"/>
    <col min="14852" max="14852" width="14.28515625" style="11" bestFit="1" customWidth="1"/>
    <col min="14853" max="14853" width="12.7109375" style="11" customWidth="1"/>
    <col min="14854" max="14854" width="18.28515625" style="11" customWidth="1"/>
    <col min="14855" max="14855" width="24.5703125" style="11" customWidth="1"/>
    <col min="14856" max="14856" width="11.7109375" style="11" customWidth="1"/>
    <col min="14857" max="14857" width="12.7109375" style="11" customWidth="1"/>
    <col min="14858" max="14858" width="17.7109375" style="11" customWidth="1"/>
    <col min="14859" max="14859" width="16.7109375" style="11" customWidth="1"/>
    <col min="14860" max="14860" width="29.7109375" style="11" customWidth="1"/>
    <col min="14861" max="14861" width="24.7109375" style="11" customWidth="1"/>
    <col min="14862" max="14862" width="19.42578125" style="11" customWidth="1"/>
    <col min="14863" max="14863" width="8.5703125" style="11"/>
    <col min="14864" max="14864" width="12" style="11" customWidth="1"/>
    <col min="14865" max="14865" width="11.42578125" style="11" customWidth="1"/>
    <col min="14866" max="14867" width="12" style="11" customWidth="1"/>
    <col min="14868" max="15103" width="8.5703125" style="11"/>
    <col min="15104" max="15104" width="20" style="11" customWidth="1"/>
    <col min="15105" max="15105" width="18.28515625" style="11" customWidth="1"/>
    <col min="15106" max="15106" width="15.28515625" style="11" customWidth="1"/>
    <col min="15107" max="15107" width="17.7109375" style="11" customWidth="1"/>
    <col min="15108" max="15108" width="14.28515625" style="11" bestFit="1" customWidth="1"/>
    <col min="15109" max="15109" width="12.7109375" style="11" customWidth="1"/>
    <col min="15110" max="15110" width="18.28515625" style="11" customWidth="1"/>
    <col min="15111" max="15111" width="24.5703125" style="11" customWidth="1"/>
    <col min="15112" max="15112" width="11.7109375" style="11" customWidth="1"/>
    <col min="15113" max="15113" width="12.7109375" style="11" customWidth="1"/>
    <col min="15114" max="15114" width="17.7109375" style="11" customWidth="1"/>
    <col min="15115" max="15115" width="16.7109375" style="11" customWidth="1"/>
    <col min="15116" max="15116" width="29.7109375" style="11" customWidth="1"/>
    <col min="15117" max="15117" width="24.7109375" style="11" customWidth="1"/>
    <col min="15118" max="15118" width="19.42578125" style="11" customWidth="1"/>
    <col min="15119" max="15119" width="8.5703125" style="11"/>
    <col min="15120" max="15120" width="12" style="11" customWidth="1"/>
    <col min="15121" max="15121" width="11.42578125" style="11" customWidth="1"/>
    <col min="15122" max="15123" width="12" style="11" customWidth="1"/>
    <col min="15124" max="15359" width="8.5703125" style="11"/>
    <col min="15360" max="15360" width="20" style="11" customWidth="1"/>
    <col min="15361" max="15361" width="18.28515625" style="11" customWidth="1"/>
    <col min="15362" max="15362" width="15.28515625" style="11" customWidth="1"/>
    <col min="15363" max="15363" width="17.7109375" style="11" customWidth="1"/>
    <col min="15364" max="15364" width="14.28515625" style="11" bestFit="1" customWidth="1"/>
    <col min="15365" max="15365" width="12.7109375" style="11" customWidth="1"/>
    <col min="15366" max="15366" width="18.28515625" style="11" customWidth="1"/>
    <col min="15367" max="15367" width="24.5703125" style="11" customWidth="1"/>
    <col min="15368" max="15368" width="11.7109375" style="11" customWidth="1"/>
    <col min="15369" max="15369" width="12.7109375" style="11" customWidth="1"/>
    <col min="15370" max="15370" width="17.7109375" style="11" customWidth="1"/>
    <col min="15371" max="15371" width="16.7109375" style="11" customWidth="1"/>
    <col min="15372" max="15372" width="29.7109375" style="11" customWidth="1"/>
    <col min="15373" max="15373" width="24.7109375" style="11" customWidth="1"/>
    <col min="15374" max="15374" width="19.42578125" style="11" customWidth="1"/>
    <col min="15375" max="15375" width="8.5703125" style="11"/>
    <col min="15376" max="15376" width="12" style="11" customWidth="1"/>
    <col min="15377" max="15377" width="11.42578125" style="11" customWidth="1"/>
    <col min="15378" max="15379" width="12" style="11" customWidth="1"/>
    <col min="15380" max="15615" width="8.5703125" style="11"/>
    <col min="15616" max="15616" width="20" style="11" customWidth="1"/>
    <col min="15617" max="15617" width="18.28515625" style="11" customWidth="1"/>
    <col min="15618" max="15618" width="15.28515625" style="11" customWidth="1"/>
    <col min="15619" max="15619" width="17.7109375" style="11" customWidth="1"/>
    <col min="15620" max="15620" width="14.28515625" style="11" bestFit="1" customWidth="1"/>
    <col min="15621" max="15621" width="12.7109375" style="11" customWidth="1"/>
    <col min="15622" max="15622" width="18.28515625" style="11" customWidth="1"/>
    <col min="15623" max="15623" width="24.5703125" style="11" customWidth="1"/>
    <col min="15624" max="15624" width="11.7109375" style="11" customWidth="1"/>
    <col min="15625" max="15625" width="12.7109375" style="11" customWidth="1"/>
    <col min="15626" max="15626" width="17.7109375" style="11" customWidth="1"/>
    <col min="15627" max="15627" width="16.7109375" style="11" customWidth="1"/>
    <col min="15628" max="15628" width="29.7109375" style="11" customWidth="1"/>
    <col min="15629" max="15629" width="24.7109375" style="11" customWidth="1"/>
    <col min="15630" max="15630" width="19.42578125" style="11" customWidth="1"/>
    <col min="15631" max="15631" width="8.5703125" style="11"/>
    <col min="15632" max="15632" width="12" style="11" customWidth="1"/>
    <col min="15633" max="15633" width="11.42578125" style="11" customWidth="1"/>
    <col min="15634" max="15635" width="12" style="11" customWidth="1"/>
    <col min="15636" max="15871" width="8.5703125" style="11"/>
    <col min="15872" max="15872" width="20" style="11" customWidth="1"/>
    <col min="15873" max="15873" width="18.28515625" style="11" customWidth="1"/>
    <col min="15874" max="15874" width="15.28515625" style="11" customWidth="1"/>
    <col min="15875" max="15875" width="17.7109375" style="11" customWidth="1"/>
    <col min="15876" max="15876" width="14.28515625" style="11" bestFit="1" customWidth="1"/>
    <col min="15877" max="15877" width="12.7109375" style="11" customWidth="1"/>
    <col min="15878" max="15878" width="18.28515625" style="11" customWidth="1"/>
    <col min="15879" max="15879" width="24.5703125" style="11" customWidth="1"/>
    <col min="15880" max="15880" width="11.7109375" style="11" customWidth="1"/>
    <col min="15881" max="15881" width="12.7109375" style="11" customWidth="1"/>
    <col min="15882" max="15882" width="17.7109375" style="11" customWidth="1"/>
    <col min="15883" max="15883" width="16.7109375" style="11" customWidth="1"/>
    <col min="15884" max="15884" width="29.7109375" style="11" customWidth="1"/>
    <col min="15885" max="15885" width="24.7109375" style="11" customWidth="1"/>
    <col min="15886" max="15886" width="19.42578125" style="11" customWidth="1"/>
    <col min="15887" max="15887" width="8.5703125" style="11"/>
    <col min="15888" max="15888" width="12" style="11" customWidth="1"/>
    <col min="15889" max="15889" width="11.42578125" style="11" customWidth="1"/>
    <col min="15890" max="15891" width="12" style="11" customWidth="1"/>
    <col min="15892" max="16127" width="8.5703125" style="11"/>
    <col min="16128" max="16128" width="20" style="11" customWidth="1"/>
    <col min="16129" max="16129" width="18.28515625" style="11" customWidth="1"/>
    <col min="16130" max="16130" width="15.28515625" style="11" customWidth="1"/>
    <col min="16131" max="16131" width="17.7109375" style="11" customWidth="1"/>
    <col min="16132" max="16132" width="14.28515625" style="11" bestFit="1" customWidth="1"/>
    <col min="16133" max="16133" width="12.7109375" style="11" customWidth="1"/>
    <col min="16134" max="16134" width="18.28515625" style="11" customWidth="1"/>
    <col min="16135" max="16135" width="24.5703125" style="11" customWidth="1"/>
    <col min="16136" max="16136" width="11.7109375" style="11" customWidth="1"/>
    <col min="16137" max="16137" width="12.7109375" style="11" customWidth="1"/>
    <col min="16138" max="16138" width="17.7109375" style="11" customWidth="1"/>
    <col min="16139" max="16139" width="16.7109375" style="11" customWidth="1"/>
    <col min="16140" max="16140" width="29.7109375" style="11" customWidth="1"/>
    <col min="16141" max="16141" width="24.7109375" style="11" customWidth="1"/>
    <col min="16142" max="16142" width="19.42578125" style="11" customWidth="1"/>
    <col min="16143" max="16143" width="8.5703125" style="11"/>
    <col min="16144" max="16144" width="12" style="11" customWidth="1"/>
    <col min="16145" max="16145" width="11.42578125" style="11" customWidth="1"/>
    <col min="16146" max="16147" width="12" style="11" customWidth="1"/>
    <col min="16148" max="16384" width="8.5703125" style="11"/>
  </cols>
  <sheetData>
    <row r="1" spans="1:14" ht="54.75" customHeight="1" x14ac:dyDescent="0.3">
      <c r="A1" s="495" t="s">
        <v>0</v>
      </c>
      <c r="B1" s="496"/>
      <c r="C1" s="496"/>
      <c r="D1" s="13" t="s">
        <v>293</v>
      </c>
      <c r="E1" s="14"/>
      <c r="F1" s="15"/>
      <c r="G1" s="463" t="s">
        <v>1</v>
      </c>
      <c r="H1" s="464"/>
      <c r="I1" s="464"/>
      <c r="J1" s="464"/>
      <c r="K1" s="386" t="s">
        <v>243</v>
      </c>
      <c r="L1" s="387" t="s">
        <v>244</v>
      </c>
      <c r="M1" s="248"/>
      <c r="N1" s="388"/>
    </row>
    <row r="2" spans="1:14" ht="27.75" customHeight="1" x14ac:dyDescent="0.3">
      <c r="A2" s="500" t="s">
        <v>2</v>
      </c>
      <c r="B2" s="501"/>
      <c r="C2" s="501"/>
      <c r="D2" s="17">
        <v>644259734</v>
      </c>
      <c r="E2" s="12"/>
      <c r="F2" s="18"/>
      <c r="G2" s="466" t="s">
        <v>292</v>
      </c>
      <c r="H2" s="467"/>
      <c r="I2" s="467"/>
      <c r="J2" s="467"/>
      <c r="K2" s="612">
        <f>+'Tab. 3.2  Cessati anno 2025'!K37</f>
        <v>0</v>
      </c>
      <c r="L2" s="614">
        <f>+'Tab. 3.2  Cessati anno 2025'!K38</f>
        <v>31621.119999999999</v>
      </c>
      <c r="M2" s="389"/>
      <c r="N2" s="390"/>
    </row>
    <row r="3" spans="1:14" ht="27.75" customHeight="1" thickBot="1" x14ac:dyDescent="0.35">
      <c r="A3" s="502" t="s">
        <v>3</v>
      </c>
      <c r="B3" s="503" t="s">
        <v>4</v>
      </c>
      <c r="C3" s="503" t="s">
        <v>4</v>
      </c>
      <c r="D3" s="712" t="s">
        <v>291</v>
      </c>
      <c r="E3" s="21"/>
      <c r="F3" s="22"/>
      <c r="G3" s="469"/>
      <c r="H3" s="470"/>
      <c r="I3" s="470"/>
      <c r="J3" s="470"/>
      <c r="K3" s="613"/>
      <c r="L3" s="615"/>
      <c r="M3" s="12"/>
      <c r="N3" s="12"/>
    </row>
    <row r="4" spans="1:14" ht="16.5" customHeight="1" x14ac:dyDescent="0.3">
      <c r="A4" s="23"/>
      <c r="B4" s="23"/>
      <c r="C4" s="23"/>
      <c r="D4" s="23"/>
      <c r="E4" s="23"/>
      <c r="F4" s="23"/>
      <c r="G4" s="23"/>
      <c r="H4" s="23"/>
      <c r="I4" s="23"/>
      <c r="J4" s="24"/>
      <c r="K4" s="12"/>
      <c r="L4" s="12"/>
      <c r="M4" s="12"/>
      <c r="N4" s="12"/>
    </row>
    <row r="5" spans="1:14" ht="19.5" customHeight="1" x14ac:dyDescent="0.3">
      <c r="A5" s="504" t="s">
        <v>245</v>
      </c>
      <c r="B5" s="504"/>
      <c r="C5" s="504"/>
      <c r="D5" s="504"/>
      <c r="E5" s="504"/>
      <c r="F5" s="504"/>
      <c r="G5" s="504"/>
      <c r="H5" s="504"/>
      <c r="I5" s="504"/>
      <c r="J5" s="504"/>
      <c r="K5" s="504"/>
      <c r="L5" s="504"/>
      <c r="M5" s="504"/>
      <c r="N5" s="504"/>
    </row>
    <row r="6" spans="1:14" ht="143.1" customHeight="1" x14ac:dyDescent="0.3">
      <c r="A6" s="473" t="s">
        <v>5</v>
      </c>
      <c r="B6" s="26" t="s">
        <v>6</v>
      </c>
      <c r="C6" s="26" t="s">
        <v>24</v>
      </c>
      <c r="D6" s="26" t="s">
        <v>286</v>
      </c>
      <c r="E6" s="26" t="s">
        <v>171</v>
      </c>
      <c r="F6" s="26"/>
      <c r="G6" s="26" t="s">
        <v>25</v>
      </c>
      <c r="H6" s="26" t="s">
        <v>75</v>
      </c>
      <c r="I6" s="62" t="s">
        <v>26</v>
      </c>
      <c r="J6" s="391" t="s">
        <v>246</v>
      </c>
      <c r="K6" s="392" t="s">
        <v>247</v>
      </c>
      <c r="L6" s="422" t="s">
        <v>248</v>
      </c>
      <c r="M6" s="64" t="s">
        <v>98</v>
      </c>
      <c r="N6" s="423" t="s">
        <v>39</v>
      </c>
    </row>
    <row r="7" spans="1:14" ht="18" customHeight="1" x14ac:dyDescent="0.3">
      <c r="A7" s="474"/>
      <c r="B7" s="28" t="s">
        <v>7</v>
      </c>
      <c r="C7" s="29">
        <v>60102.87</v>
      </c>
      <c r="D7" s="232">
        <f>178.02*13</f>
        <v>2314.2600000000002</v>
      </c>
      <c r="E7" s="233">
        <f>46.23*13</f>
        <v>600.99</v>
      </c>
      <c r="F7" s="234"/>
      <c r="G7" s="32">
        <f>+C7+D7+E7</f>
        <v>63018.12</v>
      </c>
      <c r="H7" s="33">
        <f>G7*38.38%</f>
        <v>24186.354456000005</v>
      </c>
      <c r="I7" s="34">
        <f>+ROUND(+G7+H7,2)</f>
        <v>87204.47</v>
      </c>
      <c r="J7" s="395"/>
      <c r="K7" s="395"/>
      <c r="L7" s="395"/>
      <c r="M7" s="395">
        <f>+L7+J7+K7</f>
        <v>0</v>
      </c>
      <c r="N7" s="396">
        <f>+ROUND(+(L7+J7+K7)*I7,2)</f>
        <v>0</v>
      </c>
    </row>
    <row r="8" spans="1:14" ht="18" customHeight="1" x14ac:dyDescent="0.3">
      <c r="A8" s="474"/>
      <c r="B8" s="28" t="s">
        <v>8</v>
      </c>
      <c r="C8" s="29">
        <v>47015.77</v>
      </c>
      <c r="D8" s="232">
        <f>139.22*13</f>
        <v>1809.86</v>
      </c>
      <c r="E8" s="156">
        <f>36.17*13</f>
        <v>470.21000000000004</v>
      </c>
      <c r="F8" s="234"/>
      <c r="G8" s="32">
        <f>+C8+D8+E8</f>
        <v>49295.839999999997</v>
      </c>
      <c r="H8" s="33">
        <f>G8*38.38%</f>
        <v>18919.743392</v>
      </c>
      <c r="I8" s="34">
        <f>+ROUND(+G8+H8,2)</f>
        <v>68215.58</v>
      </c>
      <c r="J8" s="395"/>
      <c r="K8" s="395"/>
      <c r="L8" s="395"/>
      <c r="M8" s="395">
        <f>+L8+J8+K8</f>
        <v>0</v>
      </c>
      <c r="N8" s="396">
        <f>+ROUND(+(L8+J8+K8)*I8,2)</f>
        <v>0</v>
      </c>
    </row>
    <row r="9" spans="1:14" ht="9.9499999999999993" customHeight="1" x14ac:dyDescent="0.3">
      <c r="A9" s="38"/>
      <c r="B9" s="39"/>
      <c r="C9" s="80"/>
      <c r="D9" s="80"/>
      <c r="E9" s="80"/>
      <c r="F9" s="80"/>
      <c r="G9" s="80"/>
      <c r="H9" s="80"/>
      <c r="I9" s="80"/>
      <c r="J9" s="397"/>
      <c r="K9" s="397"/>
      <c r="L9" s="397"/>
      <c r="M9" s="397"/>
      <c r="N9" s="80"/>
    </row>
    <row r="10" spans="1:14" ht="93.95" customHeight="1" x14ac:dyDescent="0.3">
      <c r="A10" s="244"/>
      <c r="C10" s="26" t="s">
        <v>198</v>
      </c>
      <c r="D10" s="26" t="s">
        <v>287</v>
      </c>
      <c r="E10" s="26" t="s">
        <v>173</v>
      </c>
      <c r="F10" s="26" t="s">
        <v>175</v>
      </c>
      <c r="G10" s="26" t="s">
        <v>32</v>
      </c>
      <c r="H10" s="26" t="s">
        <v>278</v>
      </c>
      <c r="I10" s="231" t="s">
        <v>26</v>
      </c>
      <c r="J10" s="391" t="s">
        <v>246</v>
      </c>
      <c r="K10" s="392" t="s">
        <v>247</v>
      </c>
      <c r="L10" s="422" t="s">
        <v>248</v>
      </c>
      <c r="M10" s="64" t="s">
        <v>98</v>
      </c>
      <c r="N10" s="423" t="s">
        <v>39</v>
      </c>
    </row>
    <row r="11" spans="1:14" ht="29.45" customHeight="1" x14ac:dyDescent="0.3">
      <c r="A11" s="473" t="s">
        <v>199</v>
      </c>
      <c r="B11" s="256" t="s">
        <v>200</v>
      </c>
      <c r="C11" s="29">
        <v>45488.77</v>
      </c>
      <c r="D11" s="30">
        <f>145.92*12</f>
        <v>1751.04</v>
      </c>
      <c r="E11" s="156">
        <f>37.91*12</f>
        <v>454.91999999999996</v>
      </c>
      <c r="F11" s="42">
        <f t="shared" ref="F11:F16" si="0">+ROUND((C11+D11+E11)/12,2)</f>
        <v>3974.56</v>
      </c>
      <c r="G11" s="232">
        <f t="shared" ref="G11:G16" si="1">+F11+D11+C11+E11</f>
        <v>51669.289999999994</v>
      </c>
      <c r="H11" s="33">
        <f t="shared" ref="H11:H16" si="2">G11*38.38%</f>
        <v>19830.673501999998</v>
      </c>
      <c r="I11" s="235">
        <f t="shared" ref="I11:I16" si="3">+ROUND(+G11+H11,2)</f>
        <v>71499.960000000006</v>
      </c>
      <c r="J11" s="395"/>
      <c r="K11" s="395"/>
      <c r="L11" s="395"/>
      <c r="M11" s="395">
        <f t="shared" ref="M11:M16" si="4">+L11+J11+K11</f>
        <v>0</v>
      </c>
      <c r="N11" s="396">
        <f t="shared" ref="N11:N16" si="5">+ROUND(+(L11+J11+K11)*I11,2)</f>
        <v>0</v>
      </c>
    </row>
    <row r="12" spans="1:14" ht="29.45" customHeight="1" x14ac:dyDescent="0.3">
      <c r="A12" s="474"/>
      <c r="B12" s="256" t="s">
        <v>201</v>
      </c>
      <c r="C12" s="29">
        <v>36293.08</v>
      </c>
      <c r="D12" s="30">
        <f>116.42*12</f>
        <v>1397.04</v>
      </c>
      <c r="E12" s="156">
        <f>30.24*12</f>
        <v>362.88</v>
      </c>
      <c r="F12" s="42">
        <f t="shared" si="0"/>
        <v>3171.08</v>
      </c>
      <c r="G12" s="232">
        <f t="shared" si="1"/>
        <v>41224.080000000002</v>
      </c>
      <c r="H12" s="33">
        <f t="shared" si="2"/>
        <v>15821.801904000002</v>
      </c>
      <c r="I12" s="235">
        <f t="shared" si="3"/>
        <v>57045.88</v>
      </c>
      <c r="J12" s="395"/>
      <c r="K12" s="395"/>
      <c r="L12" s="395"/>
      <c r="M12" s="395">
        <f t="shared" si="4"/>
        <v>0</v>
      </c>
      <c r="N12" s="396">
        <f t="shared" si="5"/>
        <v>0</v>
      </c>
    </row>
    <row r="13" spans="1:14" ht="29.45" customHeight="1" x14ac:dyDescent="0.3">
      <c r="A13" s="474"/>
      <c r="B13" s="256" t="s">
        <v>202</v>
      </c>
      <c r="C13" s="29">
        <v>34063.56</v>
      </c>
      <c r="D13" s="30">
        <f>109.26*12</f>
        <v>1311.1200000000001</v>
      </c>
      <c r="E13" s="156">
        <f>28.39*12</f>
        <v>340.68</v>
      </c>
      <c r="F13" s="42">
        <f t="shared" si="0"/>
        <v>2976.28</v>
      </c>
      <c r="G13" s="232">
        <f t="shared" si="1"/>
        <v>38691.64</v>
      </c>
      <c r="H13" s="33">
        <f t="shared" si="2"/>
        <v>14849.851432000001</v>
      </c>
      <c r="I13" s="235">
        <f t="shared" si="3"/>
        <v>53541.49</v>
      </c>
      <c r="J13" s="395"/>
      <c r="K13" s="395"/>
      <c r="L13" s="395"/>
      <c r="M13" s="395">
        <f t="shared" si="4"/>
        <v>0</v>
      </c>
      <c r="N13" s="396">
        <f t="shared" si="5"/>
        <v>0</v>
      </c>
    </row>
    <row r="14" spans="1:14" ht="29.45" customHeight="1" x14ac:dyDescent="0.3">
      <c r="A14" s="474"/>
      <c r="B14" s="256" t="s">
        <v>203</v>
      </c>
      <c r="C14" s="29">
        <v>25983.16</v>
      </c>
      <c r="D14" s="30">
        <f>83.39*12</f>
        <v>1000.6800000000001</v>
      </c>
      <c r="E14" s="156">
        <f>21.65*12</f>
        <v>259.79999999999995</v>
      </c>
      <c r="F14" s="42">
        <f t="shared" si="0"/>
        <v>2270.3000000000002</v>
      </c>
      <c r="G14" s="232">
        <f t="shared" si="1"/>
        <v>29513.94</v>
      </c>
      <c r="H14" s="33">
        <f t="shared" si="2"/>
        <v>11327.450172000001</v>
      </c>
      <c r="I14" s="235">
        <f t="shared" si="3"/>
        <v>40841.39</v>
      </c>
      <c r="J14" s="395"/>
      <c r="K14" s="395"/>
      <c r="L14" s="395"/>
      <c r="M14" s="395">
        <f t="shared" si="4"/>
        <v>0</v>
      </c>
      <c r="N14" s="396">
        <f t="shared" si="5"/>
        <v>0</v>
      </c>
    </row>
    <row r="15" spans="1:14" ht="29.45" customHeight="1" x14ac:dyDescent="0.3">
      <c r="A15" s="474"/>
      <c r="B15" s="256" t="s">
        <v>204</v>
      </c>
      <c r="C15" s="29">
        <v>45861.1</v>
      </c>
      <c r="D15" s="30">
        <f>147.15*12</f>
        <v>1765.8000000000002</v>
      </c>
      <c r="E15" s="156">
        <f>38.22*12</f>
        <v>458.64</v>
      </c>
      <c r="F15" s="42">
        <f t="shared" si="0"/>
        <v>4007.13</v>
      </c>
      <c r="G15" s="232">
        <f t="shared" si="1"/>
        <v>52092.67</v>
      </c>
      <c r="H15" s="33">
        <f t="shared" si="2"/>
        <v>19993.166746000003</v>
      </c>
      <c r="I15" s="235">
        <f t="shared" si="3"/>
        <v>72085.84</v>
      </c>
      <c r="J15" s="395"/>
      <c r="K15" s="395"/>
      <c r="L15" s="395"/>
      <c r="M15" s="395">
        <f t="shared" si="4"/>
        <v>0</v>
      </c>
      <c r="N15" s="396">
        <f t="shared" si="5"/>
        <v>0</v>
      </c>
    </row>
    <row r="16" spans="1:14" ht="29.45" customHeight="1" x14ac:dyDescent="0.3">
      <c r="A16" s="474"/>
      <c r="B16" s="256" t="s">
        <v>205</v>
      </c>
      <c r="C16" s="29">
        <v>39285.94</v>
      </c>
      <c r="D16" s="30">
        <f>126.05*12</f>
        <v>1512.6</v>
      </c>
      <c r="E16" s="156">
        <f>32.74*12</f>
        <v>392.88</v>
      </c>
      <c r="F16" s="42">
        <f t="shared" si="0"/>
        <v>3432.62</v>
      </c>
      <c r="G16" s="232">
        <f t="shared" si="1"/>
        <v>44624.04</v>
      </c>
      <c r="H16" s="33">
        <f t="shared" si="2"/>
        <v>17126.706552000003</v>
      </c>
      <c r="I16" s="235">
        <f t="shared" si="3"/>
        <v>61750.75</v>
      </c>
      <c r="J16" s="395"/>
      <c r="K16" s="395"/>
      <c r="L16" s="395"/>
      <c r="M16" s="395">
        <f t="shared" si="4"/>
        <v>0</v>
      </c>
      <c r="N16" s="396">
        <f t="shared" si="5"/>
        <v>0</v>
      </c>
    </row>
    <row r="17" spans="1:14" ht="9.9499999999999993" customHeight="1" x14ac:dyDescent="0.3">
      <c r="A17" s="255"/>
      <c r="B17" s="39"/>
      <c r="C17" s="80"/>
      <c r="D17" s="80"/>
      <c r="E17" s="80"/>
      <c r="F17" s="80"/>
      <c r="G17" s="80"/>
      <c r="H17" s="80"/>
      <c r="I17" s="80"/>
      <c r="J17" s="398"/>
      <c r="K17" s="398"/>
      <c r="L17" s="397"/>
      <c r="M17" s="397"/>
      <c r="N17" s="80"/>
    </row>
    <row r="18" spans="1:14" ht="152.44999999999999" customHeight="1" x14ac:dyDescent="0.3">
      <c r="A18" s="473" t="s">
        <v>9</v>
      </c>
      <c r="B18" s="41"/>
      <c r="C18" s="26" t="s">
        <v>147</v>
      </c>
      <c r="D18" s="26" t="s">
        <v>171</v>
      </c>
      <c r="E18" s="26" t="s">
        <v>27</v>
      </c>
      <c r="F18" s="26" t="s">
        <v>28</v>
      </c>
      <c r="G18" s="26" t="s">
        <v>10</v>
      </c>
      <c r="H18" s="26" t="s">
        <v>29</v>
      </c>
      <c r="I18" s="231" t="s">
        <v>26</v>
      </c>
      <c r="J18" s="391" t="s">
        <v>249</v>
      </c>
      <c r="K18" s="392" t="s">
        <v>250</v>
      </c>
      <c r="L18" s="422" t="s">
        <v>248</v>
      </c>
      <c r="M18" s="64" t="s">
        <v>98</v>
      </c>
      <c r="N18" s="64" t="s">
        <v>39</v>
      </c>
    </row>
    <row r="19" spans="1:14" ht="18" customHeight="1" x14ac:dyDescent="0.3">
      <c r="A19" s="474"/>
      <c r="B19" s="156" t="s">
        <v>281</v>
      </c>
      <c r="C19" s="236">
        <f>34634.49/12*13</f>
        <v>37520.697500000002</v>
      </c>
      <c r="D19" s="236">
        <f>28.86*13</f>
        <v>375.18</v>
      </c>
      <c r="E19" s="236"/>
      <c r="F19" s="236"/>
      <c r="G19" s="236">
        <f>+C19+D19+E19+F19</f>
        <v>37895.877500000002</v>
      </c>
      <c r="H19" s="236">
        <f>+(C19+D19+E19)*38.38%+(F19*32.7%)</f>
        <v>14544.437784500002</v>
      </c>
      <c r="I19" s="235" t="str">
        <f>+IF(E19&lt;&gt;0,+ROUND(+G19+H19,2),"0")</f>
        <v>0</v>
      </c>
      <c r="J19" s="200"/>
      <c r="K19" s="395"/>
      <c r="L19" s="200"/>
      <c r="M19" s="395">
        <f>+L19+J19+K19</f>
        <v>0</v>
      </c>
      <c r="N19" s="396">
        <f>+ROUND(+(L19+J19+K19)*I19,2)</f>
        <v>0</v>
      </c>
    </row>
    <row r="20" spans="1:14" ht="18" customHeight="1" x14ac:dyDescent="0.3">
      <c r="A20" s="474"/>
      <c r="B20" s="37" t="s">
        <v>237</v>
      </c>
      <c r="C20" s="26"/>
      <c r="D20" s="26"/>
      <c r="E20" s="26"/>
      <c r="F20" s="26"/>
      <c r="G20" s="26"/>
      <c r="H20" s="26"/>
      <c r="I20" s="34"/>
      <c r="J20" s="395"/>
      <c r="K20" s="395"/>
      <c r="L20" s="395"/>
      <c r="M20" s="395">
        <f>+L20+J20+K20</f>
        <v>0</v>
      </c>
      <c r="N20" s="396">
        <f>+ROUND(+(L20+J20+K20)*I20,2)</f>
        <v>0</v>
      </c>
    </row>
    <row r="21" spans="1:14" ht="9.9499999999999993" customHeight="1" x14ac:dyDescent="0.3">
      <c r="A21" s="474"/>
      <c r="B21" s="39"/>
      <c r="C21" s="80"/>
      <c r="D21" s="80"/>
      <c r="E21" s="80"/>
      <c r="F21" s="80"/>
      <c r="G21" s="80"/>
      <c r="H21" s="80"/>
      <c r="I21" s="80"/>
      <c r="J21" s="397"/>
      <c r="K21" s="397"/>
      <c r="L21" s="397"/>
      <c r="M21" s="397"/>
      <c r="N21" s="80"/>
    </row>
    <row r="22" spans="1:14" ht="96" customHeight="1" x14ac:dyDescent="0.3">
      <c r="A22" s="474"/>
      <c r="B22" s="41"/>
      <c r="C22" s="26" t="s">
        <v>172</v>
      </c>
      <c r="D22" s="26" t="s">
        <v>173</v>
      </c>
      <c r="E22" s="26" t="s">
        <v>59</v>
      </c>
      <c r="F22" s="26" t="s">
        <v>175</v>
      </c>
      <c r="G22" s="26" t="s">
        <v>32</v>
      </c>
      <c r="H22" s="26" t="s">
        <v>278</v>
      </c>
      <c r="I22" s="231" t="s">
        <v>26</v>
      </c>
      <c r="J22" s="391" t="s">
        <v>251</v>
      </c>
      <c r="K22" s="392" t="s">
        <v>247</v>
      </c>
      <c r="L22" s="422" t="s">
        <v>248</v>
      </c>
      <c r="M22" s="64" t="s">
        <v>98</v>
      </c>
      <c r="N22" s="64" t="s">
        <v>39</v>
      </c>
    </row>
    <row r="23" spans="1:14" ht="18" customHeight="1" x14ac:dyDescent="0.3">
      <c r="A23" s="474"/>
      <c r="B23" s="156" t="s">
        <v>11</v>
      </c>
      <c r="C23" s="29">
        <f>25363.13</f>
        <v>25363.13</v>
      </c>
      <c r="D23" s="232">
        <f>21.14*12</f>
        <v>253.68</v>
      </c>
      <c r="E23" s="232"/>
      <c r="F23" s="42">
        <f>+ROUND((C23+D23+E23)/12,2)</f>
        <v>2134.73</v>
      </c>
      <c r="G23" s="232">
        <f>+F23+D23+C23+E23</f>
        <v>27751.54</v>
      </c>
      <c r="H23" s="33">
        <f>G23*38.38%</f>
        <v>10651.041052</v>
      </c>
      <c r="I23" s="235">
        <f>+ROUND(+G23+H23,2)</f>
        <v>38402.58</v>
      </c>
      <c r="J23" s="395"/>
      <c r="K23" s="395"/>
      <c r="L23" s="395"/>
      <c r="M23" s="395">
        <f>+L23+J23+K23</f>
        <v>0</v>
      </c>
      <c r="N23" s="396">
        <f>+ROUND(+(L23+J23+K23)*I23,2)</f>
        <v>0</v>
      </c>
    </row>
    <row r="24" spans="1:14" ht="17.25" customHeight="1" x14ac:dyDescent="0.3">
      <c r="A24" s="474"/>
      <c r="B24" s="37" t="s">
        <v>19</v>
      </c>
      <c r="C24" s="402"/>
      <c r="D24" s="402"/>
      <c r="E24" s="402"/>
      <c r="F24" s="402"/>
      <c r="G24" s="402"/>
      <c r="H24" s="402"/>
      <c r="I24" s="66">
        <f>+I23-I26</f>
        <v>6781.4600000000028</v>
      </c>
      <c r="J24" s="395"/>
      <c r="K24" s="395"/>
      <c r="L24" s="395"/>
      <c r="M24" s="395">
        <f>+L24+J24+K24</f>
        <v>0</v>
      </c>
      <c r="N24" s="396">
        <f>+ROUND(+(L24+J24+K24)*I24,2)</f>
        <v>0</v>
      </c>
    </row>
    <row r="25" spans="1:14" ht="9.9499999999999993" customHeight="1" x14ac:dyDescent="0.3">
      <c r="A25" s="474"/>
      <c r="B25" s="43"/>
      <c r="C25" s="69"/>
      <c r="D25" s="203"/>
      <c r="E25" s="203"/>
      <c r="F25" s="69"/>
      <c r="G25" s="69"/>
      <c r="H25" s="69"/>
      <c r="I25" s="69"/>
      <c r="J25" s="201"/>
      <c r="K25" s="201"/>
      <c r="L25" s="201"/>
      <c r="M25" s="201"/>
      <c r="N25" s="69"/>
    </row>
    <row r="26" spans="1:14" ht="18" customHeight="1" x14ac:dyDescent="0.3">
      <c r="A26" s="474"/>
      <c r="B26" s="156" t="s">
        <v>12</v>
      </c>
      <c r="C26" s="29">
        <f>20884.37</f>
        <v>20884.37</v>
      </c>
      <c r="D26" s="232">
        <f>17.4*12</f>
        <v>208.79999999999998</v>
      </c>
      <c r="E26" s="232"/>
      <c r="F26" s="42">
        <f>+ROUND((C26+D26+E26)/12,2)</f>
        <v>1757.76</v>
      </c>
      <c r="G26" s="232">
        <f>+F26+D26+C26+E26</f>
        <v>22850.93</v>
      </c>
      <c r="H26" s="33">
        <f>G26*38.38%</f>
        <v>8770.1869340000012</v>
      </c>
      <c r="I26" s="235">
        <f>+ROUND(+G26+H26,2)</f>
        <v>31621.119999999999</v>
      </c>
      <c r="J26" s="395"/>
      <c r="K26" s="395"/>
      <c r="L26" s="395"/>
      <c r="M26" s="395">
        <f>+L26+J26+K26</f>
        <v>0</v>
      </c>
      <c r="N26" s="396">
        <f>+ROUND(+(L26+J26+K26)*I26,2)</f>
        <v>0</v>
      </c>
    </row>
    <row r="27" spans="1:14" ht="18" customHeight="1" x14ac:dyDescent="0.3">
      <c r="A27" s="474"/>
      <c r="B27" s="37" t="s">
        <v>20</v>
      </c>
      <c r="C27" s="403"/>
      <c r="D27" s="199"/>
      <c r="E27" s="199"/>
      <c r="F27" s="404"/>
      <c r="G27" s="79"/>
      <c r="H27" s="402"/>
      <c r="I27" s="66">
        <f>+I26-I29</f>
        <v>1569.6499999999978</v>
      </c>
      <c r="J27" s="395"/>
      <c r="K27" s="395"/>
      <c r="L27" s="395"/>
      <c r="M27" s="395">
        <f>+L27+J27+K27</f>
        <v>0</v>
      </c>
      <c r="N27" s="396">
        <f>+ROUND(+(L27+J27+K27)*I27,2)</f>
        <v>0</v>
      </c>
    </row>
    <row r="28" spans="1:14" ht="9.9499999999999993" customHeight="1" x14ac:dyDescent="0.3">
      <c r="A28" s="474"/>
      <c r="B28" s="48"/>
      <c r="C28" s="203"/>
      <c r="D28" s="71"/>
      <c r="E28" s="203"/>
      <c r="F28" s="203"/>
      <c r="G28" s="69"/>
      <c r="H28" s="71"/>
      <c r="I28" s="71"/>
      <c r="J28" s="202"/>
      <c r="K28" s="202"/>
      <c r="L28" s="202"/>
      <c r="M28" s="202"/>
      <c r="N28" s="71"/>
    </row>
    <row r="29" spans="1:14" ht="18" customHeight="1" x14ac:dyDescent="0.3">
      <c r="A29" s="474"/>
      <c r="B29" s="156" t="s">
        <v>13</v>
      </c>
      <c r="C29" s="29">
        <f>19847.64</f>
        <v>19847.64</v>
      </c>
      <c r="D29" s="232">
        <f>16.54*12</f>
        <v>198.48</v>
      </c>
      <c r="E29" s="232"/>
      <c r="F29" s="42">
        <f>+ROUND((C29+D29+E29)/12,2)</f>
        <v>1670.51</v>
      </c>
      <c r="G29" s="232">
        <f>+F29+D29+C29+E29</f>
        <v>21716.63</v>
      </c>
      <c r="H29" s="33">
        <f>G29*38.38%</f>
        <v>8334.8425940000016</v>
      </c>
      <c r="I29" s="235">
        <f>+ROUND(+G29+H29,2)</f>
        <v>30051.47</v>
      </c>
      <c r="J29" s="395"/>
      <c r="K29" s="395"/>
      <c r="L29" s="395"/>
      <c r="M29" s="395">
        <f>+L29+J29+K29</f>
        <v>0</v>
      </c>
      <c r="N29" s="396">
        <f>+ROUND(+(L29+J29+K29)*I29,2)</f>
        <v>0</v>
      </c>
    </row>
    <row r="30" spans="1:14" ht="9.9499999999999993" customHeight="1" x14ac:dyDescent="0.3">
      <c r="A30" s="475"/>
      <c r="B30" s="43"/>
      <c r="C30" s="69"/>
      <c r="D30" s="203"/>
      <c r="E30" s="203"/>
      <c r="F30" s="69"/>
      <c r="G30" s="69"/>
      <c r="H30" s="71"/>
      <c r="I30" s="71"/>
      <c r="J30" s="202"/>
      <c r="K30" s="202"/>
      <c r="L30" s="202"/>
      <c r="M30" s="202"/>
      <c r="N30" s="71"/>
    </row>
    <row r="31" spans="1:14" ht="37.5" customHeight="1" x14ac:dyDescent="0.3">
      <c r="B31" s="72"/>
      <c r="C31" s="72"/>
      <c r="D31" s="12"/>
      <c r="E31" s="12"/>
      <c r="F31" s="72"/>
      <c r="G31" s="72"/>
      <c r="H31" s="72"/>
      <c r="I31" s="143" t="s">
        <v>14</v>
      </c>
      <c r="J31" s="405">
        <f>+SUM(J7:J30)</f>
        <v>0</v>
      </c>
      <c r="K31" s="406">
        <f>+SUM(K7:K30)</f>
        <v>0</v>
      </c>
      <c r="L31" s="405">
        <f>+SUM(L7:L30)</f>
        <v>0</v>
      </c>
      <c r="M31" s="406">
        <f>+SUM(M7:M30)</f>
        <v>0</v>
      </c>
      <c r="N31" s="407">
        <f>+SUM(N7:N30)</f>
        <v>0</v>
      </c>
    </row>
    <row r="32" spans="1:14" ht="9.9499999999999993" customHeight="1" x14ac:dyDescent="0.3">
      <c r="B32" s="72"/>
      <c r="C32" s="72"/>
      <c r="D32" s="12"/>
      <c r="E32" s="12"/>
      <c r="F32" s="72"/>
      <c r="G32" s="72"/>
      <c r="H32" s="72"/>
      <c r="I32" s="95"/>
      <c r="J32" s="408"/>
      <c r="K32" s="408"/>
      <c r="L32" s="408"/>
      <c r="M32" s="409"/>
      <c r="N32" s="410"/>
    </row>
    <row r="33" spans="2:15" ht="53.25" customHeight="1" x14ac:dyDescent="0.3">
      <c r="B33" s="72"/>
      <c r="C33" s="72"/>
      <c r="D33" s="72"/>
      <c r="E33" s="72"/>
      <c r="F33" s="72"/>
      <c r="G33" s="72"/>
      <c r="H33" s="72"/>
      <c r="I33" s="72"/>
      <c r="J33" s="411"/>
      <c r="L33" s="12"/>
      <c r="M33" s="412" t="s">
        <v>99</v>
      </c>
      <c r="N33" s="412" t="s">
        <v>100</v>
      </c>
    </row>
    <row r="34" spans="2:15" ht="29.25" customHeight="1" x14ac:dyDescent="0.3">
      <c r="B34" s="72"/>
      <c r="C34" s="72"/>
      <c r="D34" s="72"/>
      <c r="E34" s="72"/>
      <c r="F34" s="72"/>
      <c r="G34" s="72"/>
      <c r="H34" s="72"/>
      <c r="I34" s="606" t="s">
        <v>182</v>
      </c>
      <c r="J34" s="479"/>
      <c r="K34" s="479"/>
      <c r="L34" s="480"/>
      <c r="M34" s="413">
        <f>+L7</f>
        <v>0</v>
      </c>
      <c r="N34" s="414">
        <f>+ROUND(+($L$7*$I$7),2)</f>
        <v>0</v>
      </c>
    </row>
    <row r="35" spans="2:15" ht="29.25" customHeight="1" x14ac:dyDescent="0.3">
      <c r="B35" s="72"/>
      <c r="C35" s="72"/>
      <c r="D35" s="72"/>
      <c r="E35" s="72"/>
      <c r="F35" s="72"/>
      <c r="G35" s="72"/>
      <c r="H35" s="72"/>
      <c r="I35" s="606" t="s">
        <v>215</v>
      </c>
      <c r="J35" s="479"/>
      <c r="K35" s="479"/>
      <c r="L35" s="480"/>
      <c r="M35" s="413">
        <f>+L8+L19+L20+L23+L24+L26+L27+L29+L11+L12+L13+L14+L15+L16</f>
        <v>0</v>
      </c>
      <c r="N35" s="414">
        <f>+ROUND(+($I$8*$L$8)+($I$23*$L$23)+($I$24*$L$24)+($I$26*$L$26)+($I$27*$L$27)+($I$29*$L$29)+($I$19*$L$19)+($I$20*$L$20)+($I$11*$L$11)+($I$12*$L$12)+($I$13*$L$13)+($I$14*$L$14)+($I$15*$L$15)+($I$16*$L$16),2)</f>
        <v>0</v>
      </c>
    </row>
    <row r="36" spans="2:15" ht="29.25" customHeight="1" x14ac:dyDescent="0.3">
      <c r="B36" s="72"/>
      <c r="C36" s="72"/>
      <c r="D36" s="72"/>
      <c r="E36" s="72"/>
      <c r="F36" s="72"/>
      <c r="G36" s="72"/>
      <c r="H36" s="72"/>
      <c r="I36" s="606" t="s">
        <v>123</v>
      </c>
      <c r="J36" s="479"/>
      <c r="K36" s="479"/>
      <c r="L36" s="480"/>
      <c r="M36" s="413">
        <f>+J7+J8+J19+J20+J23+J24+J26+J27+J29+J11+J12+J13+J14+J15+J16</f>
        <v>0</v>
      </c>
      <c r="N36" s="414">
        <f>+ROUND(($J$7*$I$7)+($I$8*$J$8)+($I$23*$J$23)+($I$24*$J$24)+($I$26*$J$26)+($I$27*$J$27)+($I$29*$J$29)+($I$19*$J$19)+($I$20*$J$20)+($I$11*$J$11)+($I$12*$J$12)+($I$13*$J$13)+($I$14*$J$14)+($I$15*$J$15)+($I$16*$J$16),2)</f>
        <v>0</v>
      </c>
    </row>
    <row r="37" spans="2:15" ht="29.25" customHeight="1" x14ac:dyDescent="0.3">
      <c r="B37" s="72"/>
      <c r="C37" s="72"/>
      <c r="D37" s="72"/>
      <c r="E37" s="206"/>
      <c r="F37" s="206"/>
      <c r="G37" s="206"/>
      <c r="H37" s="206"/>
      <c r="I37" s="606" t="s">
        <v>101</v>
      </c>
      <c r="J37" s="479"/>
      <c r="K37" s="479"/>
      <c r="L37" s="480"/>
      <c r="M37" s="415">
        <f>+K7+K8+K19+K20+K23+K24+K26+K27+K29+K11+K12+K13+K14+K15+K16</f>
        <v>0</v>
      </c>
      <c r="N37" s="416">
        <f>+ROUND(($K$7*$I$7)+($I$8*$K$8)+($I$23*$K$23)+($I$24*$K$24)+($I$26*$K$26)+($I$27*$K$27)+($I$29*$K$29)+($I$19*$K$19)+($I$20*$K$20)+($I$11*$K$11)+($I$12*$K$12)+($I$13*$K$13)+($I$14*$K$14)+($I$15*$K$15)+($I$16*$K$16),2)</f>
        <v>0</v>
      </c>
    </row>
    <row r="40" spans="2:15" x14ac:dyDescent="0.3">
      <c r="B40" s="47" t="s">
        <v>143</v>
      </c>
      <c r="O40" s="411"/>
    </row>
    <row r="41" spans="2:15" ht="30.6" customHeight="1" x14ac:dyDescent="0.3">
      <c r="B41" s="417" t="s">
        <v>138</v>
      </c>
      <c r="C41" s="417" t="s">
        <v>141</v>
      </c>
      <c r="D41" s="417"/>
      <c r="E41" s="417"/>
      <c r="F41" s="417"/>
      <c r="G41" s="417"/>
      <c r="H41" s="417"/>
      <c r="I41" s="417"/>
      <c r="O41" s="411"/>
    </row>
    <row r="42" spans="2:15" ht="30.6" customHeight="1" x14ac:dyDescent="0.3">
      <c r="B42" s="418" t="s">
        <v>138</v>
      </c>
      <c r="C42" s="418"/>
      <c r="D42" s="418"/>
      <c r="E42" s="418"/>
      <c r="F42" s="418"/>
      <c r="G42" s="418"/>
      <c r="H42" s="418"/>
      <c r="I42" s="418"/>
      <c r="O42" s="411"/>
    </row>
    <row r="43" spans="2:15" ht="30.6" customHeight="1" x14ac:dyDescent="0.3">
      <c r="B43" s="418" t="s">
        <v>138</v>
      </c>
      <c r="C43" s="418"/>
      <c r="D43" s="418"/>
      <c r="E43" s="418"/>
      <c r="F43" s="418"/>
      <c r="G43" s="418"/>
      <c r="H43" s="418"/>
      <c r="I43" s="418"/>
      <c r="O43" s="411"/>
    </row>
    <row r="44" spans="2:15" ht="30.6" customHeight="1" x14ac:dyDescent="0.3">
      <c r="B44" s="419" t="s">
        <v>138</v>
      </c>
      <c r="C44" s="419"/>
      <c r="D44" s="419"/>
      <c r="E44" s="419"/>
      <c r="F44" s="419"/>
      <c r="G44" s="419"/>
      <c r="H44" s="419"/>
      <c r="I44" s="419"/>
      <c r="O44" s="411"/>
    </row>
    <row r="45" spans="2:15" x14ac:dyDescent="0.3">
      <c r="O45" s="411"/>
    </row>
    <row r="46" spans="2:15" x14ac:dyDescent="0.3">
      <c r="B46" s="47" t="s">
        <v>144</v>
      </c>
      <c r="O46" s="411"/>
    </row>
    <row r="47" spans="2:15" ht="25.5" customHeight="1" x14ac:dyDescent="0.3">
      <c r="B47" s="418" t="s">
        <v>140</v>
      </c>
      <c r="C47" s="418" t="s">
        <v>142</v>
      </c>
      <c r="D47" s="418"/>
      <c r="E47" s="418"/>
      <c r="F47" s="418"/>
      <c r="G47" s="418"/>
      <c r="H47" s="418"/>
      <c r="I47" s="418"/>
      <c r="O47" s="411"/>
    </row>
    <row r="48" spans="2:15" ht="25.5" customHeight="1" x14ac:dyDescent="0.3">
      <c r="B48" s="418" t="s">
        <v>140</v>
      </c>
      <c r="C48" s="418"/>
      <c r="D48" s="418"/>
      <c r="E48" s="418"/>
      <c r="F48" s="418"/>
      <c r="G48" s="418"/>
      <c r="H48" s="418"/>
      <c r="I48" s="418"/>
      <c r="O48" s="411"/>
    </row>
    <row r="49" spans="1:15" ht="25.5" customHeight="1" x14ac:dyDescent="0.3">
      <c r="B49" s="418" t="s">
        <v>140</v>
      </c>
      <c r="C49" s="418"/>
      <c r="D49" s="418"/>
      <c r="E49" s="418"/>
      <c r="F49" s="418"/>
      <c r="G49" s="418"/>
      <c r="H49" s="418"/>
      <c r="I49" s="418"/>
      <c r="O49" s="411"/>
    </row>
    <row r="50" spans="1:15" ht="25.5" customHeight="1" x14ac:dyDescent="0.3">
      <c r="B50" s="418" t="s">
        <v>140</v>
      </c>
      <c r="C50" s="418"/>
      <c r="D50" s="418"/>
      <c r="E50" s="418"/>
      <c r="F50" s="418"/>
      <c r="G50" s="418"/>
      <c r="H50" s="418"/>
      <c r="I50" s="418"/>
      <c r="O50" s="411"/>
    </row>
    <row r="52" spans="1:15" x14ac:dyDescent="0.3">
      <c r="A52" s="504" t="s">
        <v>48</v>
      </c>
      <c r="B52" s="504"/>
      <c r="C52" s="504"/>
      <c r="D52" s="504"/>
      <c r="E52" s="504"/>
      <c r="F52" s="504"/>
      <c r="G52" s="504"/>
      <c r="H52" s="504"/>
      <c r="I52" s="504"/>
      <c r="J52" s="504"/>
      <c r="K52" s="504"/>
      <c r="L52" s="504"/>
      <c r="M52" s="504"/>
      <c r="N52" s="504"/>
    </row>
    <row r="53" spans="1:15" ht="21" customHeight="1" x14ac:dyDescent="0.3">
      <c r="A53" s="608" t="s">
        <v>252</v>
      </c>
      <c r="B53" s="608"/>
      <c r="C53" s="608"/>
      <c r="D53" s="608"/>
      <c r="E53" s="608"/>
      <c r="F53" s="608"/>
      <c r="G53" s="608"/>
      <c r="H53" s="608"/>
      <c r="I53" s="608"/>
      <c r="J53" s="608"/>
      <c r="K53" s="608"/>
      <c r="L53" s="608"/>
      <c r="M53" s="608"/>
      <c r="N53" s="608"/>
    </row>
    <row r="54" spans="1:15" ht="21" customHeight="1" x14ac:dyDescent="0.3">
      <c r="A54" s="608" t="s">
        <v>253</v>
      </c>
      <c r="B54" s="608"/>
      <c r="C54" s="608"/>
      <c r="D54" s="608"/>
      <c r="E54" s="608"/>
      <c r="F54" s="608"/>
      <c r="G54" s="608"/>
      <c r="H54" s="608"/>
      <c r="I54" s="608"/>
      <c r="J54" s="608"/>
      <c r="K54" s="608"/>
      <c r="L54" s="608"/>
      <c r="M54" s="608"/>
      <c r="N54" s="608"/>
    </row>
    <row r="55" spans="1:15" ht="21" customHeight="1" x14ac:dyDescent="0.3">
      <c r="A55" s="609" t="s">
        <v>254</v>
      </c>
      <c r="B55" s="609"/>
      <c r="C55" s="609"/>
      <c r="D55" s="609"/>
      <c r="E55" s="609"/>
      <c r="F55" s="609"/>
      <c r="G55" s="609"/>
      <c r="H55" s="609"/>
      <c r="I55" s="609"/>
      <c r="J55" s="609"/>
      <c r="K55" s="609"/>
      <c r="L55" s="609"/>
      <c r="M55" s="609"/>
      <c r="N55" s="609"/>
    </row>
    <row r="56" spans="1:15" ht="23.25" customHeight="1" x14ac:dyDescent="0.3">
      <c r="A56" s="610" t="s">
        <v>255</v>
      </c>
      <c r="B56" s="611"/>
      <c r="C56" s="611"/>
      <c r="D56" s="611"/>
      <c r="E56" s="611"/>
      <c r="F56" s="611"/>
      <c r="G56" s="611"/>
      <c r="H56" s="611"/>
      <c r="I56" s="611"/>
      <c r="J56" s="611"/>
      <c r="K56" s="611"/>
      <c r="L56" s="611"/>
      <c r="M56" s="611"/>
      <c r="N56" s="616"/>
    </row>
    <row r="57" spans="1:15" s="420" customFormat="1" ht="22.5" customHeight="1" x14ac:dyDescent="0.3">
      <c r="A57" s="609" t="s">
        <v>269</v>
      </c>
      <c r="B57" s="609"/>
      <c r="C57" s="609"/>
      <c r="D57" s="609"/>
      <c r="E57" s="609"/>
      <c r="F57" s="609"/>
      <c r="G57" s="609"/>
      <c r="H57" s="609"/>
      <c r="I57" s="609"/>
      <c r="J57" s="609"/>
      <c r="K57" s="609"/>
      <c r="L57" s="609"/>
      <c r="M57" s="609"/>
      <c r="N57" s="609"/>
      <c r="O57" s="609"/>
    </row>
    <row r="58" spans="1:15" x14ac:dyDescent="0.3">
      <c r="A58" s="607" t="s">
        <v>242</v>
      </c>
      <c r="B58" s="607"/>
      <c r="C58" s="607"/>
      <c r="D58" s="607"/>
      <c r="E58" s="607"/>
      <c r="F58" s="607"/>
      <c r="G58" s="607"/>
      <c r="H58" s="607"/>
      <c r="I58" s="607"/>
      <c r="J58" s="607"/>
      <c r="K58" s="607"/>
      <c r="L58" s="607"/>
      <c r="M58" s="607"/>
      <c r="N58" s="607"/>
    </row>
    <row r="59" spans="1:15" x14ac:dyDescent="0.3">
      <c r="A59" s="421"/>
    </row>
  </sheetData>
  <sheetProtection selectLockedCells="1" selectUnlockedCells="1"/>
  <mergeCells count="22">
    <mergeCell ref="I35:L35"/>
    <mergeCell ref="I36:L36"/>
    <mergeCell ref="I37:L37"/>
    <mergeCell ref="A1:C1"/>
    <mergeCell ref="G1:J1"/>
    <mergeCell ref="A2:C2"/>
    <mergeCell ref="G2:J3"/>
    <mergeCell ref="K2:K3"/>
    <mergeCell ref="A3:C3"/>
    <mergeCell ref="A5:N5"/>
    <mergeCell ref="A6:A8"/>
    <mergeCell ref="A18:A30"/>
    <mergeCell ref="L2:L3"/>
    <mergeCell ref="I34:L34"/>
    <mergeCell ref="A11:A16"/>
    <mergeCell ref="A58:N58"/>
    <mergeCell ref="A52:N52"/>
    <mergeCell ref="A53:N53"/>
    <mergeCell ref="A54:N54"/>
    <mergeCell ref="A55:N55"/>
    <mergeCell ref="A56:N56"/>
    <mergeCell ref="A57:O57"/>
  </mergeCells>
  <hyperlinks>
    <hyperlink ref="D3" r:id="rId1" xr:uid="{B6E97A28-F2A1-4931-A120-41A49ADCE1FF}"/>
  </hyperlinks>
  <pageMargins left="0.45" right="0.47013888888888888" top="0.62013888888888891" bottom="0.47013888888888888" header="0.51180555555555551" footer="0.51180555555555551"/>
  <pageSetup paperSize="9" scale="29" firstPageNumber="0" orientation="landscape"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55475-8950-40DD-8821-8216D6CBE044}">
  <sheetPr>
    <tabColor theme="5"/>
    <pageSetUpPr fitToPage="1"/>
  </sheetPr>
  <dimension ref="A1:O59"/>
  <sheetViews>
    <sheetView showGridLines="0" zoomScale="60" zoomScaleNormal="60" workbookViewId="0">
      <selection activeCell="D3" sqref="D3"/>
    </sheetView>
  </sheetViews>
  <sheetFormatPr defaultColWidth="8.5703125" defaultRowHeight="18.75" x14ac:dyDescent="0.3"/>
  <cols>
    <col min="1" max="1" width="8.5703125" style="11" customWidth="1"/>
    <col min="2" max="2" width="15.28515625" style="11" bestFit="1" customWidth="1"/>
    <col min="3" max="3" width="13.28515625" style="11" customWidth="1"/>
    <col min="4" max="4" width="16.5703125" style="11" customWidth="1"/>
    <col min="5" max="5" width="15.85546875" style="11" customWidth="1"/>
    <col min="6" max="6" width="13.28515625" style="11" customWidth="1"/>
    <col min="7" max="7" width="18.7109375" style="11" customWidth="1"/>
    <col min="8" max="8" width="16.140625" style="11" customWidth="1"/>
    <col min="9" max="9" width="21" style="11" customWidth="1"/>
    <col min="10" max="10" width="25.85546875" style="12" customWidth="1"/>
    <col min="11" max="14" width="22.5703125" style="411" customWidth="1"/>
    <col min="15" max="15" width="8.5703125" style="11"/>
    <col min="16" max="16" width="12" style="11" customWidth="1"/>
    <col min="17" max="17" width="11.42578125" style="11" customWidth="1"/>
    <col min="18" max="19" width="12" style="11" customWidth="1"/>
    <col min="20" max="255" width="8.5703125" style="11"/>
    <col min="256" max="256" width="20" style="11" customWidth="1"/>
    <col min="257" max="257" width="18.28515625" style="11" customWidth="1"/>
    <col min="258" max="258" width="15.28515625" style="11" customWidth="1"/>
    <col min="259" max="259" width="17.7109375" style="11" customWidth="1"/>
    <col min="260" max="260" width="14.28515625" style="11" bestFit="1" customWidth="1"/>
    <col min="261" max="261" width="12.7109375" style="11" customWidth="1"/>
    <col min="262" max="262" width="18.28515625" style="11" customWidth="1"/>
    <col min="263" max="263" width="24.5703125" style="11" customWidth="1"/>
    <col min="264" max="264" width="11.7109375" style="11" customWidth="1"/>
    <col min="265" max="265" width="12.7109375" style="11" customWidth="1"/>
    <col min="266" max="266" width="17.7109375" style="11" customWidth="1"/>
    <col min="267" max="267" width="16.7109375" style="11" customWidth="1"/>
    <col min="268" max="268" width="29.7109375" style="11" customWidth="1"/>
    <col min="269" max="269" width="24.7109375" style="11" customWidth="1"/>
    <col min="270" max="270" width="19.42578125" style="11" customWidth="1"/>
    <col min="271" max="271" width="8.5703125" style="11"/>
    <col min="272" max="272" width="12" style="11" customWidth="1"/>
    <col min="273" max="273" width="11.42578125" style="11" customWidth="1"/>
    <col min="274" max="275" width="12" style="11" customWidth="1"/>
    <col min="276" max="511" width="8.5703125" style="11"/>
    <col min="512" max="512" width="20" style="11" customWidth="1"/>
    <col min="513" max="513" width="18.28515625" style="11" customWidth="1"/>
    <col min="514" max="514" width="15.28515625" style="11" customWidth="1"/>
    <col min="515" max="515" width="17.7109375" style="11" customWidth="1"/>
    <col min="516" max="516" width="14.28515625" style="11" bestFit="1" customWidth="1"/>
    <col min="517" max="517" width="12.7109375" style="11" customWidth="1"/>
    <col min="518" max="518" width="18.28515625" style="11" customWidth="1"/>
    <col min="519" max="519" width="24.5703125" style="11" customWidth="1"/>
    <col min="520" max="520" width="11.7109375" style="11" customWidth="1"/>
    <col min="521" max="521" width="12.7109375" style="11" customWidth="1"/>
    <col min="522" max="522" width="17.7109375" style="11" customWidth="1"/>
    <col min="523" max="523" width="16.7109375" style="11" customWidth="1"/>
    <col min="524" max="524" width="29.7109375" style="11" customWidth="1"/>
    <col min="525" max="525" width="24.7109375" style="11" customWidth="1"/>
    <col min="526" max="526" width="19.42578125" style="11" customWidth="1"/>
    <col min="527" max="527" width="8.5703125" style="11"/>
    <col min="528" max="528" width="12" style="11" customWidth="1"/>
    <col min="529" max="529" width="11.42578125" style="11" customWidth="1"/>
    <col min="530" max="531" width="12" style="11" customWidth="1"/>
    <col min="532" max="767" width="8.5703125" style="11"/>
    <col min="768" max="768" width="20" style="11" customWidth="1"/>
    <col min="769" max="769" width="18.28515625" style="11" customWidth="1"/>
    <col min="770" max="770" width="15.28515625" style="11" customWidth="1"/>
    <col min="771" max="771" width="17.7109375" style="11" customWidth="1"/>
    <col min="772" max="772" width="14.28515625" style="11" bestFit="1" customWidth="1"/>
    <col min="773" max="773" width="12.7109375" style="11" customWidth="1"/>
    <col min="774" max="774" width="18.28515625" style="11" customWidth="1"/>
    <col min="775" max="775" width="24.5703125" style="11" customWidth="1"/>
    <col min="776" max="776" width="11.7109375" style="11" customWidth="1"/>
    <col min="777" max="777" width="12.7109375" style="11" customWidth="1"/>
    <col min="778" max="778" width="17.7109375" style="11" customWidth="1"/>
    <col min="779" max="779" width="16.7109375" style="11" customWidth="1"/>
    <col min="780" max="780" width="29.7109375" style="11" customWidth="1"/>
    <col min="781" max="781" width="24.7109375" style="11" customWidth="1"/>
    <col min="782" max="782" width="19.42578125" style="11" customWidth="1"/>
    <col min="783" max="783" width="8.5703125" style="11"/>
    <col min="784" max="784" width="12" style="11" customWidth="1"/>
    <col min="785" max="785" width="11.42578125" style="11" customWidth="1"/>
    <col min="786" max="787" width="12" style="11" customWidth="1"/>
    <col min="788" max="1023" width="8.5703125" style="11"/>
    <col min="1024" max="1024" width="20" style="11" customWidth="1"/>
    <col min="1025" max="1025" width="18.28515625" style="11" customWidth="1"/>
    <col min="1026" max="1026" width="15.28515625" style="11" customWidth="1"/>
    <col min="1027" max="1027" width="17.7109375" style="11" customWidth="1"/>
    <col min="1028" max="1028" width="14.28515625" style="11" bestFit="1" customWidth="1"/>
    <col min="1029" max="1029" width="12.7109375" style="11" customWidth="1"/>
    <col min="1030" max="1030" width="18.28515625" style="11" customWidth="1"/>
    <col min="1031" max="1031" width="24.5703125" style="11" customWidth="1"/>
    <col min="1032" max="1032" width="11.7109375" style="11" customWidth="1"/>
    <col min="1033" max="1033" width="12.7109375" style="11" customWidth="1"/>
    <col min="1034" max="1034" width="17.7109375" style="11" customWidth="1"/>
    <col min="1035" max="1035" width="16.7109375" style="11" customWidth="1"/>
    <col min="1036" max="1036" width="29.7109375" style="11" customWidth="1"/>
    <col min="1037" max="1037" width="24.7109375" style="11" customWidth="1"/>
    <col min="1038" max="1038" width="19.42578125" style="11" customWidth="1"/>
    <col min="1039" max="1039" width="8.5703125" style="11"/>
    <col min="1040" max="1040" width="12" style="11" customWidth="1"/>
    <col min="1041" max="1041" width="11.42578125" style="11" customWidth="1"/>
    <col min="1042" max="1043" width="12" style="11" customWidth="1"/>
    <col min="1044" max="1279" width="8.5703125" style="11"/>
    <col min="1280" max="1280" width="20" style="11" customWidth="1"/>
    <col min="1281" max="1281" width="18.28515625" style="11" customWidth="1"/>
    <col min="1282" max="1282" width="15.28515625" style="11" customWidth="1"/>
    <col min="1283" max="1283" width="17.7109375" style="11" customWidth="1"/>
    <col min="1284" max="1284" width="14.28515625" style="11" bestFit="1" customWidth="1"/>
    <col min="1285" max="1285" width="12.7109375" style="11" customWidth="1"/>
    <col min="1286" max="1286" width="18.28515625" style="11" customWidth="1"/>
    <col min="1287" max="1287" width="24.5703125" style="11" customWidth="1"/>
    <col min="1288" max="1288" width="11.7109375" style="11" customWidth="1"/>
    <col min="1289" max="1289" width="12.7109375" style="11" customWidth="1"/>
    <col min="1290" max="1290" width="17.7109375" style="11" customWidth="1"/>
    <col min="1291" max="1291" width="16.7109375" style="11" customWidth="1"/>
    <col min="1292" max="1292" width="29.7109375" style="11" customWidth="1"/>
    <col min="1293" max="1293" width="24.7109375" style="11" customWidth="1"/>
    <col min="1294" max="1294" width="19.42578125" style="11" customWidth="1"/>
    <col min="1295" max="1295" width="8.5703125" style="11"/>
    <col min="1296" max="1296" width="12" style="11" customWidth="1"/>
    <col min="1297" max="1297" width="11.42578125" style="11" customWidth="1"/>
    <col min="1298" max="1299" width="12" style="11" customWidth="1"/>
    <col min="1300" max="1535" width="8.5703125" style="11"/>
    <col min="1536" max="1536" width="20" style="11" customWidth="1"/>
    <col min="1537" max="1537" width="18.28515625" style="11" customWidth="1"/>
    <col min="1538" max="1538" width="15.28515625" style="11" customWidth="1"/>
    <col min="1539" max="1539" width="17.7109375" style="11" customWidth="1"/>
    <col min="1540" max="1540" width="14.28515625" style="11" bestFit="1" customWidth="1"/>
    <col min="1541" max="1541" width="12.7109375" style="11" customWidth="1"/>
    <col min="1542" max="1542" width="18.28515625" style="11" customWidth="1"/>
    <col min="1543" max="1543" width="24.5703125" style="11" customWidth="1"/>
    <col min="1544" max="1544" width="11.7109375" style="11" customWidth="1"/>
    <col min="1545" max="1545" width="12.7109375" style="11" customWidth="1"/>
    <col min="1546" max="1546" width="17.7109375" style="11" customWidth="1"/>
    <col min="1547" max="1547" width="16.7109375" style="11" customWidth="1"/>
    <col min="1548" max="1548" width="29.7109375" style="11" customWidth="1"/>
    <col min="1549" max="1549" width="24.7109375" style="11" customWidth="1"/>
    <col min="1550" max="1550" width="19.42578125" style="11" customWidth="1"/>
    <col min="1551" max="1551" width="8.5703125" style="11"/>
    <col min="1552" max="1552" width="12" style="11" customWidth="1"/>
    <col min="1553" max="1553" width="11.42578125" style="11" customWidth="1"/>
    <col min="1554" max="1555" width="12" style="11" customWidth="1"/>
    <col min="1556" max="1791" width="8.5703125" style="11"/>
    <col min="1792" max="1792" width="20" style="11" customWidth="1"/>
    <col min="1793" max="1793" width="18.28515625" style="11" customWidth="1"/>
    <col min="1794" max="1794" width="15.28515625" style="11" customWidth="1"/>
    <col min="1795" max="1795" width="17.7109375" style="11" customWidth="1"/>
    <col min="1796" max="1796" width="14.28515625" style="11" bestFit="1" customWidth="1"/>
    <col min="1797" max="1797" width="12.7109375" style="11" customWidth="1"/>
    <col min="1798" max="1798" width="18.28515625" style="11" customWidth="1"/>
    <col min="1799" max="1799" width="24.5703125" style="11" customWidth="1"/>
    <col min="1800" max="1800" width="11.7109375" style="11" customWidth="1"/>
    <col min="1801" max="1801" width="12.7109375" style="11" customWidth="1"/>
    <col min="1802" max="1802" width="17.7109375" style="11" customWidth="1"/>
    <col min="1803" max="1803" width="16.7109375" style="11" customWidth="1"/>
    <col min="1804" max="1804" width="29.7109375" style="11" customWidth="1"/>
    <col min="1805" max="1805" width="24.7109375" style="11" customWidth="1"/>
    <col min="1806" max="1806" width="19.42578125" style="11" customWidth="1"/>
    <col min="1807" max="1807" width="8.5703125" style="11"/>
    <col min="1808" max="1808" width="12" style="11" customWidth="1"/>
    <col min="1809" max="1809" width="11.42578125" style="11" customWidth="1"/>
    <col min="1810" max="1811" width="12" style="11" customWidth="1"/>
    <col min="1812" max="2047" width="8.5703125" style="11"/>
    <col min="2048" max="2048" width="20" style="11" customWidth="1"/>
    <col min="2049" max="2049" width="18.28515625" style="11" customWidth="1"/>
    <col min="2050" max="2050" width="15.28515625" style="11" customWidth="1"/>
    <col min="2051" max="2051" width="17.7109375" style="11" customWidth="1"/>
    <col min="2052" max="2052" width="14.28515625" style="11" bestFit="1" customWidth="1"/>
    <col min="2053" max="2053" width="12.7109375" style="11" customWidth="1"/>
    <col min="2054" max="2054" width="18.28515625" style="11" customWidth="1"/>
    <col min="2055" max="2055" width="24.5703125" style="11" customWidth="1"/>
    <col min="2056" max="2056" width="11.7109375" style="11" customWidth="1"/>
    <col min="2057" max="2057" width="12.7109375" style="11" customWidth="1"/>
    <col min="2058" max="2058" width="17.7109375" style="11" customWidth="1"/>
    <col min="2059" max="2059" width="16.7109375" style="11" customWidth="1"/>
    <col min="2060" max="2060" width="29.7109375" style="11" customWidth="1"/>
    <col min="2061" max="2061" width="24.7109375" style="11" customWidth="1"/>
    <col min="2062" max="2062" width="19.42578125" style="11" customWidth="1"/>
    <col min="2063" max="2063" width="8.5703125" style="11"/>
    <col min="2064" max="2064" width="12" style="11" customWidth="1"/>
    <col min="2065" max="2065" width="11.42578125" style="11" customWidth="1"/>
    <col min="2066" max="2067" width="12" style="11" customWidth="1"/>
    <col min="2068" max="2303" width="8.5703125" style="11"/>
    <col min="2304" max="2304" width="20" style="11" customWidth="1"/>
    <col min="2305" max="2305" width="18.28515625" style="11" customWidth="1"/>
    <col min="2306" max="2306" width="15.28515625" style="11" customWidth="1"/>
    <col min="2307" max="2307" width="17.7109375" style="11" customWidth="1"/>
    <col min="2308" max="2308" width="14.28515625" style="11" bestFit="1" customWidth="1"/>
    <col min="2309" max="2309" width="12.7109375" style="11" customWidth="1"/>
    <col min="2310" max="2310" width="18.28515625" style="11" customWidth="1"/>
    <col min="2311" max="2311" width="24.5703125" style="11" customWidth="1"/>
    <col min="2312" max="2312" width="11.7109375" style="11" customWidth="1"/>
    <col min="2313" max="2313" width="12.7109375" style="11" customWidth="1"/>
    <col min="2314" max="2314" width="17.7109375" style="11" customWidth="1"/>
    <col min="2315" max="2315" width="16.7109375" style="11" customWidth="1"/>
    <col min="2316" max="2316" width="29.7109375" style="11" customWidth="1"/>
    <col min="2317" max="2317" width="24.7109375" style="11" customWidth="1"/>
    <col min="2318" max="2318" width="19.42578125" style="11" customWidth="1"/>
    <col min="2319" max="2319" width="8.5703125" style="11"/>
    <col min="2320" max="2320" width="12" style="11" customWidth="1"/>
    <col min="2321" max="2321" width="11.42578125" style="11" customWidth="1"/>
    <col min="2322" max="2323" width="12" style="11" customWidth="1"/>
    <col min="2324" max="2559" width="8.5703125" style="11"/>
    <col min="2560" max="2560" width="20" style="11" customWidth="1"/>
    <col min="2561" max="2561" width="18.28515625" style="11" customWidth="1"/>
    <col min="2562" max="2562" width="15.28515625" style="11" customWidth="1"/>
    <col min="2563" max="2563" width="17.7109375" style="11" customWidth="1"/>
    <col min="2564" max="2564" width="14.28515625" style="11" bestFit="1" customWidth="1"/>
    <col min="2565" max="2565" width="12.7109375" style="11" customWidth="1"/>
    <col min="2566" max="2566" width="18.28515625" style="11" customWidth="1"/>
    <col min="2567" max="2567" width="24.5703125" style="11" customWidth="1"/>
    <col min="2568" max="2568" width="11.7109375" style="11" customWidth="1"/>
    <col min="2569" max="2569" width="12.7109375" style="11" customWidth="1"/>
    <col min="2570" max="2570" width="17.7109375" style="11" customWidth="1"/>
    <col min="2571" max="2571" width="16.7109375" style="11" customWidth="1"/>
    <col min="2572" max="2572" width="29.7109375" style="11" customWidth="1"/>
    <col min="2573" max="2573" width="24.7109375" style="11" customWidth="1"/>
    <col min="2574" max="2574" width="19.42578125" style="11" customWidth="1"/>
    <col min="2575" max="2575" width="8.5703125" style="11"/>
    <col min="2576" max="2576" width="12" style="11" customWidth="1"/>
    <col min="2577" max="2577" width="11.42578125" style="11" customWidth="1"/>
    <col min="2578" max="2579" width="12" style="11" customWidth="1"/>
    <col min="2580" max="2815" width="8.5703125" style="11"/>
    <col min="2816" max="2816" width="20" style="11" customWidth="1"/>
    <col min="2817" max="2817" width="18.28515625" style="11" customWidth="1"/>
    <col min="2818" max="2818" width="15.28515625" style="11" customWidth="1"/>
    <col min="2819" max="2819" width="17.7109375" style="11" customWidth="1"/>
    <col min="2820" max="2820" width="14.28515625" style="11" bestFit="1" customWidth="1"/>
    <col min="2821" max="2821" width="12.7109375" style="11" customWidth="1"/>
    <col min="2822" max="2822" width="18.28515625" style="11" customWidth="1"/>
    <col min="2823" max="2823" width="24.5703125" style="11" customWidth="1"/>
    <col min="2824" max="2824" width="11.7109375" style="11" customWidth="1"/>
    <col min="2825" max="2825" width="12.7109375" style="11" customWidth="1"/>
    <col min="2826" max="2826" width="17.7109375" style="11" customWidth="1"/>
    <col min="2827" max="2827" width="16.7109375" style="11" customWidth="1"/>
    <col min="2828" max="2828" width="29.7109375" style="11" customWidth="1"/>
    <col min="2829" max="2829" width="24.7109375" style="11" customWidth="1"/>
    <col min="2830" max="2830" width="19.42578125" style="11" customWidth="1"/>
    <col min="2831" max="2831" width="8.5703125" style="11"/>
    <col min="2832" max="2832" width="12" style="11" customWidth="1"/>
    <col min="2833" max="2833" width="11.42578125" style="11" customWidth="1"/>
    <col min="2834" max="2835" width="12" style="11" customWidth="1"/>
    <col min="2836" max="3071" width="8.5703125" style="11"/>
    <col min="3072" max="3072" width="20" style="11" customWidth="1"/>
    <col min="3073" max="3073" width="18.28515625" style="11" customWidth="1"/>
    <col min="3074" max="3074" width="15.28515625" style="11" customWidth="1"/>
    <col min="3075" max="3075" width="17.7109375" style="11" customWidth="1"/>
    <col min="3076" max="3076" width="14.28515625" style="11" bestFit="1" customWidth="1"/>
    <col min="3077" max="3077" width="12.7109375" style="11" customWidth="1"/>
    <col min="3078" max="3078" width="18.28515625" style="11" customWidth="1"/>
    <col min="3079" max="3079" width="24.5703125" style="11" customWidth="1"/>
    <col min="3080" max="3080" width="11.7109375" style="11" customWidth="1"/>
    <col min="3081" max="3081" width="12.7109375" style="11" customWidth="1"/>
    <col min="3082" max="3082" width="17.7109375" style="11" customWidth="1"/>
    <col min="3083" max="3083" width="16.7109375" style="11" customWidth="1"/>
    <col min="3084" max="3084" width="29.7109375" style="11" customWidth="1"/>
    <col min="3085" max="3085" width="24.7109375" style="11" customWidth="1"/>
    <col min="3086" max="3086" width="19.42578125" style="11" customWidth="1"/>
    <col min="3087" max="3087" width="8.5703125" style="11"/>
    <col min="3088" max="3088" width="12" style="11" customWidth="1"/>
    <col min="3089" max="3089" width="11.42578125" style="11" customWidth="1"/>
    <col min="3090" max="3091" width="12" style="11" customWidth="1"/>
    <col min="3092" max="3327" width="8.5703125" style="11"/>
    <col min="3328" max="3328" width="20" style="11" customWidth="1"/>
    <col min="3329" max="3329" width="18.28515625" style="11" customWidth="1"/>
    <col min="3330" max="3330" width="15.28515625" style="11" customWidth="1"/>
    <col min="3331" max="3331" width="17.7109375" style="11" customWidth="1"/>
    <col min="3332" max="3332" width="14.28515625" style="11" bestFit="1" customWidth="1"/>
    <col min="3333" max="3333" width="12.7109375" style="11" customWidth="1"/>
    <col min="3334" max="3334" width="18.28515625" style="11" customWidth="1"/>
    <col min="3335" max="3335" width="24.5703125" style="11" customWidth="1"/>
    <col min="3336" max="3336" width="11.7109375" style="11" customWidth="1"/>
    <col min="3337" max="3337" width="12.7109375" style="11" customWidth="1"/>
    <col min="3338" max="3338" width="17.7109375" style="11" customWidth="1"/>
    <col min="3339" max="3339" width="16.7109375" style="11" customWidth="1"/>
    <col min="3340" max="3340" width="29.7109375" style="11" customWidth="1"/>
    <col min="3341" max="3341" width="24.7109375" style="11" customWidth="1"/>
    <col min="3342" max="3342" width="19.42578125" style="11" customWidth="1"/>
    <col min="3343" max="3343" width="8.5703125" style="11"/>
    <col min="3344" max="3344" width="12" style="11" customWidth="1"/>
    <col min="3345" max="3345" width="11.42578125" style="11" customWidth="1"/>
    <col min="3346" max="3347" width="12" style="11" customWidth="1"/>
    <col min="3348" max="3583" width="8.5703125" style="11"/>
    <col min="3584" max="3584" width="20" style="11" customWidth="1"/>
    <col min="3585" max="3585" width="18.28515625" style="11" customWidth="1"/>
    <col min="3586" max="3586" width="15.28515625" style="11" customWidth="1"/>
    <col min="3587" max="3587" width="17.7109375" style="11" customWidth="1"/>
    <col min="3588" max="3588" width="14.28515625" style="11" bestFit="1" customWidth="1"/>
    <col min="3589" max="3589" width="12.7109375" style="11" customWidth="1"/>
    <col min="3590" max="3590" width="18.28515625" style="11" customWidth="1"/>
    <col min="3591" max="3591" width="24.5703125" style="11" customWidth="1"/>
    <col min="3592" max="3592" width="11.7109375" style="11" customWidth="1"/>
    <col min="3593" max="3593" width="12.7109375" style="11" customWidth="1"/>
    <col min="3594" max="3594" width="17.7109375" style="11" customWidth="1"/>
    <col min="3595" max="3595" width="16.7109375" style="11" customWidth="1"/>
    <col min="3596" max="3596" width="29.7109375" style="11" customWidth="1"/>
    <col min="3597" max="3597" width="24.7109375" style="11" customWidth="1"/>
    <col min="3598" max="3598" width="19.42578125" style="11" customWidth="1"/>
    <col min="3599" max="3599" width="8.5703125" style="11"/>
    <col min="3600" max="3600" width="12" style="11" customWidth="1"/>
    <col min="3601" max="3601" width="11.42578125" style="11" customWidth="1"/>
    <col min="3602" max="3603" width="12" style="11" customWidth="1"/>
    <col min="3604" max="3839" width="8.5703125" style="11"/>
    <col min="3840" max="3840" width="20" style="11" customWidth="1"/>
    <col min="3841" max="3841" width="18.28515625" style="11" customWidth="1"/>
    <col min="3842" max="3842" width="15.28515625" style="11" customWidth="1"/>
    <col min="3843" max="3843" width="17.7109375" style="11" customWidth="1"/>
    <col min="3844" max="3844" width="14.28515625" style="11" bestFit="1" customWidth="1"/>
    <col min="3845" max="3845" width="12.7109375" style="11" customWidth="1"/>
    <col min="3846" max="3846" width="18.28515625" style="11" customWidth="1"/>
    <col min="3847" max="3847" width="24.5703125" style="11" customWidth="1"/>
    <col min="3848" max="3848" width="11.7109375" style="11" customWidth="1"/>
    <col min="3849" max="3849" width="12.7109375" style="11" customWidth="1"/>
    <col min="3850" max="3850" width="17.7109375" style="11" customWidth="1"/>
    <col min="3851" max="3851" width="16.7109375" style="11" customWidth="1"/>
    <col min="3852" max="3852" width="29.7109375" style="11" customWidth="1"/>
    <col min="3853" max="3853" width="24.7109375" style="11" customWidth="1"/>
    <col min="3854" max="3854" width="19.42578125" style="11" customWidth="1"/>
    <col min="3855" max="3855" width="8.5703125" style="11"/>
    <col min="3856" max="3856" width="12" style="11" customWidth="1"/>
    <col min="3857" max="3857" width="11.42578125" style="11" customWidth="1"/>
    <col min="3858" max="3859" width="12" style="11" customWidth="1"/>
    <col min="3860" max="4095" width="8.5703125" style="11"/>
    <col min="4096" max="4096" width="20" style="11" customWidth="1"/>
    <col min="4097" max="4097" width="18.28515625" style="11" customWidth="1"/>
    <col min="4098" max="4098" width="15.28515625" style="11" customWidth="1"/>
    <col min="4099" max="4099" width="17.7109375" style="11" customWidth="1"/>
    <col min="4100" max="4100" width="14.28515625" style="11" bestFit="1" customWidth="1"/>
    <col min="4101" max="4101" width="12.7109375" style="11" customWidth="1"/>
    <col min="4102" max="4102" width="18.28515625" style="11" customWidth="1"/>
    <col min="4103" max="4103" width="24.5703125" style="11" customWidth="1"/>
    <col min="4104" max="4104" width="11.7109375" style="11" customWidth="1"/>
    <col min="4105" max="4105" width="12.7109375" style="11" customWidth="1"/>
    <col min="4106" max="4106" width="17.7109375" style="11" customWidth="1"/>
    <col min="4107" max="4107" width="16.7109375" style="11" customWidth="1"/>
    <col min="4108" max="4108" width="29.7109375" style="11" customWidth="1"/>
    <col min="4109" max="4109" width="24.7109375" style="11" customWidth="1"/>
    <col min="4110" max="4110" width="19.42578125" style="11" customWidth="1"/>
    <col min="4111" max="4111" width="8.5703125" style="11"/>
    <col min="4112" max="4112" width="12" style="11" customWidth="1"/>
    <col min="4113" max="4113" width="11.42578125" style="11" customWidth="1"/>
    <col min="4114" max="4115" width="12" style="11" customWidth="1"/>
    <col min="4116" max="4351" width="8.5703125" style="11"/>
    <col min="4352" max="4352" width="20" style="11" customWidth="1"/>
    <col min="4353" max="4353" width="18.28515625" style="11" customWidth="1"/>
    <col min="4354" max="4354" width="15.28515625" style="11" customWidth="1"/>
    <col min="4355" max="4355" width="17.7109375" style="11" customWidth="1"/>
    <col min="4356" max="4356" width="14.28515625" style="11" bestFit="1" customWidth="1"/>
    <col min="4357" max="4357" width="12.7109375" style="11" customWidth="1"/>
    <col min="4358" max="4358" width="18.28515625" style="11" customWidth="1"/>
    <col min="4359" max="4359" width="24.5703125" style="11" customWidth="1"/>
    <col min="4360" max="4360" width="11.7109375" style="11" customWidth="1"/>
    <col min="4361" max="4361" width="12.7109375" style="11" customWidth="1"/>
    <col min="4362" max="4362" width="17.7109375" style="11" customWidth="1"/>
    <col min="4363" max="4363" width="16.7109375" style="11" customWidth="1"/>
    <col min="4364" max="4364" width="29.7109375" style="11" customWidth="1"/>
    <col min="4365" max="4365" width="24.7109375" style="11" customWidth="1"/>
    <col min="4366" max="4366" width="19.42578125" style="11" customWidth="1"/>
    <col min="4367" max="4367" width="8.5703125" style="11"/>
    <col min="4368" max="4368" width="12" style="11" customWidth="1"/>
    <col min="4369" max="4369" width="11.42578125" style="11" customWidth="1"/>
    <col min="4370" max="4371" width="12" style="11" customWidth="1"/>
    <col min="4372" max="4607" width="8.5703125" style="11"/>
    <col min="4608" max="4608" width="20" style="11" customWidth="1"/>
    <col min="4609" max="4609" width="18.28515625" style="11" customWidth="1"/>
    <col min="4610" max="4610" width="15.28515625" style="11" customWidth="1"/>
    <col min="4611" max="4611" width="17.7109375" style="11" customWidth="1"/>
    <col min="4612" max="4612" width="14.28515625" style="11" bestFit="1" customWidth="1"/>
    <col min="4613" max="4613" width="12.7109375" style="11" customWidth="1"/>
    <col min="4614" max="4614" width="18.28515625" style="11" customWidth="1"/>
    <col min="4615" max="4615" width="24.5703125" style="11" customWidth="1"/>
    <col min="4616" max="4616" width="11.7109375" style="11" customWidth="1"/>
    <col min="4617" max="4617" width="12.7109375" style="11" customWidth="1"/>
    <col min="4618" max="4618" width="17.7109375" style="11" customWidth="1"/>
    <col min="4619" max="4619" width="16.7109375" style="11" customWidth="1"/>
    <col min="4620" max="4620" width="29.7109375" style="11" customWidth="1"/>
    <col min="4621" max="4621" width="24.7109375" style="11" customWidth="1"/>
    <col min="4622" max="4622" width="19.42578125" style="11" customWidth="1"/>
    <col min="4623" max="4623" width="8.5703125" style="11"/>
    <col min="4624" max="4624" width="12" style="11" customWidth="1"/>
    <col min="4625" max="4625" width="11.42578125" style="11" customWidth="1"/>
    <col min="4626" max="4627" width="12" style="11" customWidth="1"/>
    <col min="4628" max="4863" width="8.5703125" style="11"/>
    <col min="4864" max="4864" width="20" style="11" customWidth="1"/>
    <col min="4865" max="4865" width="18.28515625" style="11" customWidth="1"/>
    <col min="4866" max="4866" width="15.28515625" style="11" customWidth="1"/>
    <col min="4867" max="4867" width="17.7109375" style="11" customWidth="1"/>
    <col min="4868" max="4868" width="14.28515625" style="11" bestFit="1" customWidth="1"/>
    <col min="4869" max="4869" width="12.7109375" style="11" customWidth="1"/>
    <col min="4870" max="4870" width="18.28515625" style="11" customWidth="1"/>
    <col min="4871" max="4871" width="24.5703125" style="11" customWidth="1"/>
    <col min="4872" max="4872" width="11.7109375" style="11" customWidth="1"/>
    <col min="4873" max="4873" width="12.7109375" style="11" customWidth="1"/>
    <col min="4874" max="4874" width="17.7109375" style="11" customWidth="1"/>
    <col min="4875" max="4875" width="16.7109375" style="11" customWidth="1"/>
    <col min="4876" max="4876" width="29.7109375" style="11" customWidth="1"/>
    <col min="4877" max="4877" width="24.7109375" style="11" customWidth="1"/>
    <col min="4878" max="4878" width="19.42578125" style="11" customWidth="1"/>
    <col min="4879" max="4879" width="8.5703125" style="11"/>
    <col min="4880" max="4880" width="12" style="11" customWidth="1"/>
    <col min="4881" max="4881" width="11.42578125" style="11" customWidth="1"/>
    <col min="4882" max="4883" width="12" style="11" customWidth="1"/>
    <col min="4884" max="5119" width="8.5703125" style="11"/>
    <col min="5120" max="5120" width="20" style="11" customWidth="1"/>
    <col min="5121" max="5121" width="18.28515625" style="11" customWidth="1"/>
    <col min="5122" max="5122" width="15.28515625" style="11" customWidth="1"/>
    <col min="5123" max="5123" width="17.7109375" style="11" customWidth="1"/>
    <col min="5124" max="5124" width="14.28515625" style="11" bestFit="1" customWidth="1"/>
    <col min="5125" max="5125" width="12.7109375" style="11" customWidth="1"/>
    <col min="5126" max="5126" width="18.28515625" style="11" customWidth="1"/>
    <col min="5127" max="5127" width="24.5703125" style="11" customWidth="1"/>
    <col min="5128" max="5128" width="11.7109375" style="11" customWidth="1"/>
    <col min="5129" max="5129" width="12.7109375" style="11" customWidth="1"/>
    <col min="5130" max="5130" width="17.7109375" style="11" customWidth="1"/>
    <col min="5131" max="5131" width="16.7109375" style="11" customWidth="1"/>
    <col min="5132" max="5132" width="29.7109375" style="11" customWidth="1"/>
    <col min="5133" max="5133" width="24.7109375" style="11" customWidth="1"/>
    <col min="5134" max="5134" width="19.42578125" style="11" customWidth="1"/>
    <col min="5135" max="5135" width="8.5703125" style="11"/>
    <col min="5136" max="5136" width="12" style="11" customWidth="1"/>
    <col min="5137" max="5137" width="11.42578125" style="11" customWidth="1"/>
    <col min="5138" max="5139" width="12" style="11" customWidth="1"/>
    <col min="5140" max="5375" width="8.5703125" style="11"/>
    <col min="5376" max="5376" width="20" style="11" customWidth="1"/>
    <col min="5377" max="5377" width="18.28515625" style="11" customWidth="1"/>
    <col min="5378" max="5378" width="15.28515625" style="11" customWidth="1"/>
    <col min="5379" max="5379" width="17.7109375" style="11" customWidth="1"/>
    <col min="5380" max="5380" width="14.28515625" style="11" bestFit="1" customWidth="1"/>
    <col min="5381" max="5381" width="12.7109375" style="11" customWidth="1"/>
    <col min="5382" max="5382" width="18.28515625" style="11" customWidth="1"/>
    <col min="5383" max="5383" width="24.5703125" style="11" customWidth="1"/>
    <col min="5384" max="5384" width="11.7109375" style="11" customWidth="1"/>
    <col min="5385" max="5385" width="12.7109375" style="11" customWidth="1"/>
    <col min="5386" max="5386" width="17.7109375" style="11" customWidth="1"/>
    <col min="5387" max="5387" width="16.7109375" style="11" customWidth="1"/>
    <col min="5388" max="5388" width="29.7109375" style="11" customWidth="1"/>
    <col min="5389" max="5389" width="24.7109375" style="11" customWidth="1"/>
    <col min="5390" max="5390" width="19.42578125" style="11" customWidth="1"/>
    <col min="5391" max="5391" width="8.5703125" style="11"/>
    <col min="5392" max="5392" width="12" style="11" customWidth="1"/>
    <col min="5393" max="5393" width="11.42578125" style="11" customWidth="1"/>
    <col min="5394" max="5395" width="12" style="11" customWidth="1"/>
    <col min="5396" max="5631" width="8.5703125" style="11"/>
    <col min="5632" max="5632" width="20" style="11" customWidth="1"/>
    <col min="5633" max="5633" width="18.28515625" style="11" customWidth="1"/>
    <col min="5634" max="5634" width="15.28515625" style="11" customWidth="1"/>
    <col min="5635" max="5635" width="17.7109375" style="11" customWidth="1"/>
    <col min="5636" max="5636" width="14.28515625" style="11" bestFit="1" customWidth="1"/>
    <col min="5637" max="5637" width="12.7109375" style="11" customWidth="1"/>
    <col min="5638" max="5638" width="18.28515625" style="11" customWidth="1"/>
    <col min="5639" max="5639" width="24.5703125" style="11" customWidth="1"/>
    <col min="5640" max="5640" width="11.7109375" style="11" customWidth="1"/>
    <col min="5641" max="5641" width="12.7109375" style="11" customWidth="1"/>
    <col min="5642" max="5642" width="17.7109375" style="11" customWidth="1"/>
    <col min="5643" max="5643" width="16.7109375" style="11" customWidth="1"/>
    <col min="5644" max="5644" width="29.7109375" style="11" customWidth="1"/>
    <col min="5645" max="5645" width="24.7109375" style="11" customWidth="1"/>
    <col min="5646" max="5646" width="19.42578125" style="11" customWidth="1"/>
    <col min="5647" max="5647" width="8.5703125" style="11"/>
    <col min="5648" max="5648" width="12" style="11" customWidth="1"/>
    <col min="5649" max="5649" width="11.42578125" style="11" customWidth="1"/>
    <col min="5650" max="5651" width="12" style="11" customWidth="1"/>
    <col min="5652" max="5887" width="8.5703125" style="11"/>
    <col min="5888" max="5888" width="20" style="11" customWidth="1"/>
    <col min="5889" max="5889" width="18.28515625" style="11" customWidth="1"/>
    <col min="5890" max="5890" width="15.28515625" style="11" customWidth="1"/>
    <col min="5891" max="5891" width="17.7109375" style="11" customWidth="1"/>
    <col min="5892" max="5892" width="14.28515625" style="11" bestFit="1" customWidth="1"/>
    <col min="5893" max="5893" width="12.7109375" style="11" customWidth="1"/>
    <col min="5894" max="5894" width="18.28515625" style="11" customWidth="1"/>
    <col min="5895" max="5895" width="24.5703125" style="11" customWidth="1"/>
    <col min="5896" max="5896" width="11.7109375" style="11" customWidth="1"/>
    <col min="5897" max="5897" width="12.7109375" style="11" customWidth="1"/>
    <col min="5898" max="5898" width="17.7109375" style="11" customWidth="1"/>
    <col min="5899" max="5899" width="16.7109375" style="11" customWidth="1"/>
    <col min="5900" max="5900" width="29.7109375" style="11" customWidth="1"/>
    <col min="5901" max="5901" width="24.7109375" style="11" customWidth="1"/>
    <col min="5902" max="5902" width="19.42578125" style="11" customWidth="1"/>
    <col min="5903" max="5903" width="8.5703125" style="11"/>
    <col min="5904" max="5904" width="12" style="11" customWidth="1"/>
    <col min="5905" max="5905" width="11.42578125" style="11" customWidth="1"/>
    <col min="5906" max="5907" width="12" style="11" customWidth="1"/>
    <col min="5908" max="6143" width="8.5703125" style="11"/>
    <col min="6144" max="6144" width="20" style="11" customWidth="1"/>
    <col min="6145" max="6145" width="18.28515625" style="11" customWidth="1"/>
    <col min="6146" max="6146" width="15.28515625" style="11" customWidth="1"/>
    <col min="6147" max="6147" width="17.7109375" style="11" customWidth="1"/>
    <col min="6148" max="6148" width="14.28515625" style="11" bestFit="1" customWidth="1"/>
    <col min="6149" max="6149" width="12.7109375" style="11" customWidth="1"/>
    <col min="6150" max="6150" width="18.28515625" style="11" customWidth="1"/>
    <col min="6151" max="6151" width="24.5703125" style="11" customWidth="1"/>
    <col min="6152" max="6152" width="11.7109375" style="11" customWidth="1"/>
    <col min="6153" max="6153" width="12.7109375" style="11" customWidth="1"/>
    <col min="6154" max="6154" width="17.7109375" style="11" customWidth="1"/>
    <col min="6155" max="6155" width="16.7109375" style="11" customWidth="1"/>
    <col min="6156" max="6156" width="29.7109375" style="11" customWidth="1"/>
    <col min="6157" max="6157" width="24.7109375" style="11" customWidth="1"/>
    <col min="6158" max="6158" width="19.42578125" style="11" customWidth="1"/>
    <col min="6159" max="6159" width="8.5703125" style="11"/>
    <col min="6160" max="6160" width="12" style="11" customWidth="1"/>
    <col min="6161" max="6161" width="11.42578125" style="11" customWidth="1"/>
    <col min="6162" max="6163" width="12" style="11" customWidth="1"/>
    <col min="6164" max="6399" width="8.5703125" style="11"/>
    <col min="6400" max="6400" width="20" style="11" customWidth="1"/>
    <col min="6401" max="6401" width="18.28515625" style="11" customWidth="1"/>
    <col min="6402" max="6402" width="15.28515625" style="11" customWidth="1"/>
    <col min="6403" max="6403" width="17.7109375" style="11" customWidth="1"/>
    <col min="6404" max="6404" width="14.28515625" style="11" bestFit="1" customWidth="1"/>
    <col min="6405" max="6405" width="12.7109375" style="11" customWidth="1"/>
    <col min="6406" max="6406" width="18.28515625" style="11" customWidth="1"/>
    <col min="6407" max="6407" width="24.5703125" style="11" customWidth="1"/>
    <col min="6408" max="6408" width="11.7109375" style="11" customWidth="1"/>
    <col min="6409" max="6409" width="12.7109375" style="11" customWidth="1"/>
    <col min="6410" max="6410" width="17.7109375" style="11" customWidth="1"/>
    <col min="6411" max="6411" width="16.7109375" style="11" customWidth="1"/>
    <col min="6412" max="6412" width="29.7109375" style="11" customWidth="1"/>
    <col min="6413" max="6413" width="24.7109375" style="11" customWidth="1"/>
    <col min="6414" max="6414" width="19.42578125" style="11" customWidth="1"/>
    <col min="6415" max="6415" width="8.5703125" style="11"/>
    <col min="6416" max="6416" width="12" style="11" customWidth="1"/>
    <col min="6417" max="6417" width="11.42578125" style="11" customWidth="1"/>
    <col min="6418" max="6419" width="12" style="11" customWidth="1"/>
    <col min="6420" max="6655" width="8.5703125" style="11"/>
    <col min="6656" max="6656" width="20" style="11" customWidth="1"/>
    <col min="6657" max="6657" width="18.28515625" style="11" customWidth="1"/>
    <col min="6658" max="6658" width="15.28515625" style="11" customWidth="1"/>
    <col min="6659" max="6659" width="17.7109375" style="11" customWidth="1"/>
    <col min="6660" max="6660" width="14.28515625" style="11" bestFit="1" customWidth="1"/>
    <col min="6661" max="6661" width="12.7109375" style="11" customWidth="1"/>
    <col min="6662" max="6662" width="18.28515625" style="11" customWidth="1"/>
    <col min="6663" max="6663" width="24.5703125" style="11" customWidth="1"/>
    <col min="6664" max="6664" width="11.7109375" style="11" customWidth="1"/>
    <col min="6665" max="6665" width="12.7109375" style="11" customWidth="1"/>
    <col min="6666" max="6666" width="17.7109375" style="11" customWidth="1"/>
    <col min="6667" max="6667" width="16.7109375" style="11" customWidth="1"/>
    <col min="6668" max="6668" width="29.7109375" style="11" customWidth="1"/>
    <col min="6669" max="6669" width="24.7109375" style="11" customWidth="1"/>
    <col min="6670" max="6670" width="19.42578125" style="11" customWidth="1"/>
    <col min="6671" max="6671" width="8.5703125" style="11"/>
    <col min="6672" max="6672" width="12" style="11" customWidth="1"/>
    <col min="6673" max="6673" width="11.42578125" style="11" customWidth="1"/>
    <col min="6674" max="6675" width="12" style="11" customWidth="1"/>
    <col min="6676" max="6911" width="8.5703125" style="11"/>
    <col min="6912" max="6912" width="20" style="11" customWidth="1"/>
    <col min="6913" max="6913" width="18.28515625" style="11" customWidth="1"/>
    <col min="6914" max="6914" width="15.28515625" style="11" customWidth="1"/>
    <col min="6915" max="6915" width="17.7109375" style="11" customWidth="1"/>
    <col min="6916" max="6916" width="14.28515625" style="11" bestFit="1" customWidth="1"/>
    <col min="6917" max="6917" width="12.7109375" style="11" customWidth="1"/>
    <col min="6918" max="6918" width="18.28515625" style="11" customWidth="1"/>
    <col min="6919" max="6919" width="24.5703125" style="11" customWidth="1"/>
    <col min="6920" max="6920" width="11.7109375" style="11" customWidth="1"/>
    <col min="6921" max="6921" width="12.7109375" style="11" customWidth="1"/>
    <col min="6922" max="6922" width="17.7109375" style="11" customWidth="1"/>
    <col min="6923" max="6923" width="16.7109375" style="11" customWidth="1"/>
    <col min="6924" max="6924" width="29.7109375" style="11" customWidth="1"/>
    <col min="6925" max="6925" width="24.7109375" style="11" customWidth="1"/>
    <col min="6926" max="6926" width="19.42578125" style="11" customWidth="1"/>
    <col min="6927" max="6927" width="8.5703125" style="11"/>
    <col min="6928" max="6928" width="12" style="11" customWidth="1"/>
    <col min="6929" max="6929" width="11.42578125" style="11" customWidth="1"/>
    <col min="6930" max="6931" width="12" style="11" customWidth="1"/>
    <col min="6932" max="7167" width="8.5703125" style="11"/>
    <col min="7168" max="7168" width="20" style="11" customWidth="1"/>
    <col min="7169" max="7169" width="18.28515625" style="11" customWidth="1"/>
    <col min="7170" max="7170" width="15.28515625" style="11" customWidth="1"/>
    <col min="7171" max="7171" width="17.7109375" style="11" customWidth="1"/>
    <col min="7172" max="7172" width="14.28515625" style="11" bestFit="1" customWidth="1"/>
    <col min="7173" max="7173" width="12.7109375" style="11" customWidth="1"/>
    <col min="7174" max="7174" width="18.28515625" style="11" customWidth="1"/>
    <col min="7175" max="7175" width="24.5703125" style="11" customWidth="1"/>
    <col min="7176" max="7176" width="11.7109375" style="11" customWidth="1"/>
    <col min="7177" max="7177" width="12.7109375" style="11" customWidth="1"/>
    <col min="7178" max="7178" width="17.7109375" style="11" customWidth="1"/>
    <col min="7179" max="7179" width="16.7109375" style="11" customWidth="1"/>
    <col min="7180" max="7180" width="29.7109375" style="11" customWidth="1"/>
    <col min="7181" max="7181" width="24.7109375" style="11" customWidth="1"/>
    <col min="7182" max="7182" width="19.42578125" style="11" customWidth="1"/>
    <col min="7183" max="7183" width="8.5703125" style="11"/>
    <col min="7184" max="7184" width="12" style="11" customWidth="1"/>
    <col min="7185" max="7185" width="11.42578125" style="11" customWidth="1"/>
    <col min="7186" max="7187" width="12" style="11" customWidth="1"/>
    <col min="7188" max="7423" width="8.5703125" style="11"/>
    <col min="7424" max="7424" width="20" style="11" customWidth="1"/>
    <col min="7425" max="7425" width="18.28515625" style="11" customWidth="1"/>
    <col min="7426" max="7426" width="15.28515625" style="11" customWidth="1"/>
    <col min="7427" max="7427" width="17.7109375" style="11" customWidth="1"/>
    <col min="7428" max="7428" width="14.28515625" style="11" bestFit="1" customWidth="1"/>
    <col min="7429" max="7429" width="12.7109375" style="11" customWidth="1"/>
    <col min="7430" max="7430" width="18.28515625" style="11" customWidth="1"/>
    <col min="7431" max="7431" width="24.5703125" style="11" customWidth="1"/>
    <col min="7432" max="7432" width="11.7109375" style="11" customWidth="1"/>
    <col min="7433" max="7433" width="12.7109375" style="11" customWidth="1"/>
    <col min="7434" max="7434" width="17.7109375" style="11" customWidth="1"/>
    <col min="7435" max="7435" width="16.7109375" style="11" customWidth="1"/>
    <col min="7436" max="7436" width="29.7109375" style="11" customWidth="1"/>
    <col min="7437" max="7437" width="24.7109375" style="11" customWidth="1"/>
    <col min="7438" max="7438" width="19.42578125" style="11" customWidth="1"/>
    <col min="7439" max="7439" width="8.5703125" style="11"/>
    <col min="7440" max="7440" width="12" style="11" customWidth="1"/>
    <col min="7441" max="7441" width="11.42578125" style="11" customWidth="1"/>
    <col min="7442" max="7443" width="12" style="11" customWidth="1"/>
    <col min="7444" max="7679" width="8.5703125" style="11"/>
    <col min="7680" max="7680" width="20" style="11" customWidth="1"/>
    <col min="7681" max="7681" width="18.28515625" style="11" customWidth="1"/>
    <col min="7682" max="7682" width="15.28515625" style="11" customWidth="1"/>
    <col min="7683" max="7683" width="17.7109375" style="11" customWidth="1"/>
    <col min="7684" max="7684" width="14.28515625" style="11" bestFit="1" customWidth="1"/>
    <col min="7685" max="7685" width="12.7109375" style="11" customWidth="1"/>
    <col min="7686" max="7686" width="18.28515625" style="11" customWidth="1"/>
    <col min="7687" max="7687" width="24.5703125" style="11" customWidth="1"/>
    <col min="7688" max="7688" width="11.7109375" style="11" customWidth="1"/>
    <col min="7689" max="7689" width="12.7109375" style="11" customWidth="1"/>
    <col min="7690" max="7690" width="17.7109375" style="11" customWidth="1"/>
    <col min="7691" max="7691" width="16.7109375" style="11" customWidth="1"/>
    <col min="7692" max="7692" width="29.7109375" style="11" customWidth="1"/>
    <col min="7693" max="7693" width="24.7109375" style="11" customWidth="1"/>
    <col min="7694" max="7694" width="19.42578125" style="11" customWidth="1"/>
    <col min="7695" max="7695" width="8.5703125" style="11"/>
    <col min="7696" max="7696" width="12" style="11" customWidth="1"/>
    <col min="7697" max="7697" width="11.42578125" style="11" customWidth="1"/>
    <col min="7698" max="7699" width="12" style="11" customWidth="1"/>
    <col min="7700" max="7935" width="8.5703125" style="11"/>
    <col min="7936" max="7936" width="20" style="11" customWidth="1"/>
    <col min="7937" max="7937" width="18.28515625" style="11" customWidth="1"/>
    <col min="7938" max="7938" width="15.28515625" style="11" customWidth="1"/>
    <col min="7939" max="7939" width="17.7109375" style="11" customWidth="1"/>
    <col min="7940" max="7940" width="14.28515625" style="11" bestFit="1" customWidth="1"/>
    <col min="7941" max="7941" width="12.7109375" style="11" customWidth="1"/>
    <col min="7942" max="7942" width="18.28515625" style="11" customWidth="1"/>
    <col min="7943" max="7943" width="24.5703125" style="11" customWidth="1"/>
    <col min="7944" max="7944" width="11.7109375" style="11" customWidth="1"/>
    <col min="7945" max="7945" width="12.7109375" style="11" customWidth="1"/>
    <col min="7946" max="7946" width="17.7109375" style="11" customWidth="1"/>
    <col min="7947" max="7947" width="16.7109375" style="11" customWidth="1"/>
    <col min="7948" max="7948" width="29.7109375" style="11" customWidth="1"/>
    <col min="7949" max="7949" width="24.7109375" style="11" customWidth="1"/>
    <col min="7950" max="7950" width="19.42578125" style="11" customWidth="1"/>
    <col min="7951" max="7951" width="8.5703125" style="11"/>
    <col min="7952" max="7952" width="12" style="11" customWidth="1"/>
    <col min="7953" max="7953" width="11.42578125" style="11" customWidth="1"/>
    <col min="7954" max="7955" width="12" style="11" customWidth="1"/>
    <col min="7956" max="8191" width="8.5703125" style="11"/>
    <col min="8192" max="8192" width="20" style="11" customWidth="1"/>
    <col min="8193" max="8193" width="18.28515625" style="11" customWidth="1"/>
    <col min="8194" max="8194" width="15.28515625" style="11" customWidth="1"/>
    <col min="8195" max="8195" width="17.7109375" style="11" customWidth="1"/>
    <col min="8196" max="8196" width="14.28515625" style="11" bestFit="1" customWidth="1"/>
    <col min="8197" max="8197" width="12.7109375" style="11" customWidth="1"/>
    <col min="8198" max="8198" width="18.28515625" style="11" customWidth="1"/>
    <col min="8199" max="8199" width="24.5703125" style="11" customWidth="1"/>
    <col min="8200" max="8200" width="11.7109375" style="11" customWidth="1"/>
    <col min="8201" max="8201" width="12.7109375" style="11" customWidth="1"/>
    <col min="8202" max="8202" width="17.7109375" style="11" customWidth="1"/>
    <col min="8203" max="8203" width="16.7109375" style="11" customWidth="1"/>
    <col min="8204" max="8204" width="29.7109375" style="11" customWidth="1"/>
    <col min="8205" max="8205" width="24.7109375" style="11" customWidth="1"/>
    <col min="8206" max="8206" width="19.42578125" style="11" customWidth="1"/>
    <col min="8207" max="8207" width="8.5703125" style="11"/>
    <col min="8208" max="8208" width="12" style="11" customWidth="1"/>
    <col min="8209" max="8209" width="11.42578125" style="11" customWidth="1"/>
    <col min="8210" max="8211" width="12" style="11" customWidth="1"/>
    <col min="8212" max="8447" width="8.5703125" style="11"/>
    <col min="8448" max="8448" width="20" style="11" customWidth="1"/>
    <col min="8449" max="8449" width="18.28515625" style="11" customWidth="1"/>
    <col min="8450" max="8450" width="15.28515625" style="11" customWidth="1"/>
    <col min="8451" max="8451" width="17.7109375" style="11" customWidth="1"/>
    <col min="8452" max="8452" width="14.28515625" style="11" bestFit="1" customWidth="1"/>
    <col min="8453" max="8453" width="12.7109375" style="11" customWidth="1"/>
    <col min="8454" max="8454" width="18.28515625" style="11" customWidth="1"/>
    <col min="8455" max="8455" width="24.5703125" style="11" customWidth="1"/>
    <col min="8456" max="8456" width="11.7109375" style="11" customWidth="1"/>
    <col min="8457" max="8457" width="12.7109375" style="11" customWidth="1"/>
    <col min="8458" max="8458" width="17.7109375" style="11" customWidth="1"/>
    <col min="8459" max="8459" width="16.7109375" style="11" customWidth="1"/>
    <col min="8460" max="8460" width="29.7109375" style="11" customWidth="1"/>
    <col min="8461" max="8461" width="24.7109375" style="11" customWidth="1"/>
    <col min="8462" max="8462" width="19.42578125" style="11" customWidth="1"/>
    <col min="8463" max="8463" width="8.5703125" style="11"/>
    <col min="8464" max="8464" width="12" style="11" customWidth="1"/>
    <col min="8465" max="8465" width="11.42578125" style="11" customWidth="1"/>
    <col min="8466" max="8467" width="12" style="11" customWidth="1"/>
    <col min="8468" max="8703" width="8.5703125" style="11"/>
    <col min="8704" max="8704" width="20" style="11" customWidth="1"/>
    <col min="8705" max="8705" width="18.28515625" style="11" customWidth="1"/>
    <col min="8706" max="8706" width="15.28515625" style="11" customWidth="1"/>
    <col min="8707" max="8707" width="17.7109375" style="11" customWidth="1"/>
    <col min="8708" max="8708" width="14.28515625" style="11" bestFit="1" customWidth="1"/>
    <col min="8709" max="8709" width="12.7109375" style="11" customWidth="1"/>
    <col min="8710" max="8710" width="18.28515625" style="11" customWidth="1"/>
    <col min="8711" max="8711" width="24.5703125" style="11" customWidth="1"/>
    <col min="8712" max="8712" width="11.7109375" style="11" customWidth="1"/>
    <col min="8713" max="8713" width="12.7109375" style="11" customWidth="1"/>
    <col min="8714" max="8714" width="17.7109375" style="11" customWidth="1"/>
    <col min="8715" max="8715" width="16.7109375" style="11" customWidth="1"/>
    <col min="8716" max="8716" width="29.7109375" style="11" customWidth="1"/>
    <col min="8717" max="8717" width="24.7109375" style="11" customWidth="1"/>
    <col min="8718" max="8718" width="19.42578125" style="11" customWidth="1"/>
    <col min="8719" max="8719" width="8.5703125" style="11"/>
    <col min="8720" max="8720" width="12" style="11" customWidth="1"/>
    <col min="8721" max="8721" width="11.42578125" style="11" customWidth="1"/>
    <col min="8722" max="8723" width="12" style="11" customWidth="1"/>
    <col min="8724" max="8959" width="8.5703125" style="11"/>
    <col min="8960" max="8960" width="20" style="11" customWidth="1"/>
    <col min="8961" max="8961" width="18.28515625" style="11" customWidth="1"/>
    <col min="8962" max="8962" width="15.28515625" style="11" customWidth="1"/>
    <col min="8963" max="8963" width="17.7109375" style="11" customWidth="1"/>
    <col min="8964" max="8964" width="14.28515625" style="11" bestFit="1" customWidth="1"/>
    <col min="8965" max="8965" width="12.7109375" style="11" customWidth="1"/>
    <col min="8966" max="8966" width="18.28515625" style="11" customWidth="1"/>
    <col min="8967" max="8967" width="24.5703125" style="11" customWidth="1"/>
    <col min="8968" max="8968" width="11.7109375" style="11" customWidth="1"/>
    <col min="8969" max="8969" width="12.7109375" style="11" customWidth="1"/>
    <col min="8970" max="8970" width="17.7109375" style="11" customWidth="1"/>
    <col min="8971" max="8971" width="16.7109375" style="11" customWidth="1"/>
    <col min="8972" max="8972" width="29.7109375" style="11" customWidth="1"/>
    <col min="8973" max="8973" width="24.7109375" style="11" customWidth="1"/>
    <col min="8974" max="8974" width="19.42578125" style="11" customWidth="1"/>
    <col min="8975" max="8975" width="8.5703125" style="11"/>
    <col min="8976" max="8976" width="12" style="11" customWidth="1"/>
    <col min="8977" max="8977" width="11.42578125" style="11" customWidth="1"/>
    <col min="8978" max="8979" width="12" style="11" customWidth="1"/>
    <col min="8980" max="9215" width="8.5703125" style="11"/>
    <col min="9216" max="9216" width="20" style="11" customWidth="1"/>
    <col min="9217" max="9217" width="18.28515625" style="11" customWidth="1"/>
    <col min="9218" max="9218" width="15.28515625" style="11" customWidth="1"/>
    <col min="9219" max="9219" width="17.7109375" style="11" customWidth="1"/>
    <col min="9220" max="9220" width="14.28515625" style="11" bestFit="1" customWidth="1"/>
    <col min="9221" max="9221" width="12.7109375" style="11" customWidth="1"/>
    <col min="9222" max="9222" width="18.28515625" style="11" customWidth="1"/>
    <col min="9223" max="9223" width="24.5703125" style="11" customWidth="1"/>
    <col min="9224" max="9224" width="11.7109375" style="11" customWidth="1"/>
    <col min="9225" max="9225" width="12.7109375" style="11" customWidth="1"/>
    <col min="9226" max="9226" width="17.7109375" style="11" customWidth="1"/>
    <col min="9227" max="9227" width="16.7109375" style="11" customWidth="1"/>
    <col min="9228" max="9228" width="29.7109375" style="11" customWidth="1"/>
    <col min="9229" max="9229" width="24.7109375" style="11" customWidth="1"/>
    <col min="9230" max="9230" width="19.42578125" style="11" customWidth="1"/>
    <col min="9231" max="9231" width="8.5703125" style="11"/>
    <col min="9232" max="9232" width="12" style="11" customWidth="1"/>
    <col min="9233" max="9233" width="11.42578125" style="11" customWidth="1"/>
    <col min="9234" max="9235" width="12" style="11" customWidth="1"/>
    <col min="9236" max="9471" width="8.5703125" style="11"/>
    <col min="9472" max="9472" width="20" style="11" customWidth="1"/>
    <col min="9473" max="9473" width="18.28515625" style="11" customWidth="1"/>
    <col min="9474" max="9474" width="15.28515625" style="11" customWidth="1"/>
    <col min="9475" max="9475" width="17.7109375" style="11" customWidth="1"/>
    <col min="9476" max="9476" width="14.28515625" style="11" bestFit="1" customWidth="1"/>
    <col min="9477" max="9477" width="12.7109375" style="11" customWidth="1"/>
    <col min="9478" max="9478" width="18.28515625" style="11" customWidth="1"/>
    <col min="9479" max="9479" width="24.5703125" style="11" customWidth="1"/>
    <col min="9480" max="9480" width="11.7109375" style="11" customWidth="1"/>
    <col min="9481" max="9481" width="12.7109375" style="11" customWidth="1"/>
    <col min="9482" max="9482" width="17.7109375" style="11" customWidth="1"/>
    <col min="9483" max="9483" width="16.7109375" style="11" customWidth="1"/>
    <col min="9484" max="9484" width="29.7109375" style="11" customWidth="1"/>
    <col min="9485" max="9485" width="24.7109375" style="11" customWidth="1"/>
    <col min="9486" max="9486" width="19.42578125" style="11" customWidth="1"/>
    <col min="9487" max="9487" width="8.5703125" style="11"/>
    <col min="9488" max="9488" width="12" style="11" customWidth="1"/>
    <col min="9489" max="9489" width="11.42578125" style="11" customWidth="1"/>
    <col min="9490" max="9491" width="12" style="11" customWidth="1"/>
    <col min="9492" max="9727" width="8.5703125" style="11"/>
    <col min="9728" max="9728" width="20" style="11" customWidth="1"/>
    <col min="9729" max="9729" width="18.28515625" style="11" customWidth="1"/>
    <col min="9730" max="9730" width="15.28515625" style="11" customWidth="1"/>
    <col min="9731" max="9731" width="17.7109375" style="11" customWidth="1"/>
    <col min="9732" max="9732" width="14.28515625" style="11" bestFit="1" customWidth="1"/>
    <col min="9733" max="9733" width="12.7109375" style="11" customWidth="1"/>
    <col min="9734" max="9734" width="18.28515625" style="11" customWidth="1"/>
    <col min="9735" max="9735" width="24.5703125" style="11" customWidth="1"/>
    <col min="9736" max="9736" width="11.7109375" style="11" customWidth="1"/>
    <col min="9737" max="9737" width="12.7109375" style="11" customWidth="1"/>
    <col min="9738" max="9738" width="17.7109375" style="11" customWidth="1"/>
    <col min="9739" max="9739" width="16.7109375" style="11" customWidth="1"/>
    <col min="9740" max="9740" width="29.7109375" style="11" customWidth="1"/>
    <col min="9741" max="9741" width="24.7109375" style="11" customWidth="1"/>
    <col min="9742" max="9742" width="19.42578125" style="11" customWidth="1"/>
    <col min="9743" max="9743" width="8.5703125" style="11"/>
    <col min="9744" max="9744" width="12" style="11" customWidth="1"/>
    <col min="9745" max="9745" width="11.42578125" style="11" customWidth="1"/>
    <col min="9746" max="9747" width="12" style="11" customWidth="1"/>
    <col min="9748" max="9983" width="8.5703125" style="11"/>
    <col min="9984" max="9984" width="20" style="11" customWidth="1"/>
    <col min="9985" max="9985" width="18.28515625" style="11" customWidth="1"/>
    <col min="9986" max="9986" width="15.28515625" style="11" customWidth="1"/>
    <col min="9987" max="9987" width="17.7109375" style="11" customWidth="1"/>
    <col min="9988" max="9988" width="14.28515625" style="11" bestFit="1" customWidth="1"/>
    <col min="9989" max="9989" width="12.7109375" style="11" customWidth="1"/>
    <col min="9990" max="9990" width="18.28515625" style="11" customWidth="1"/>
    <col min="9991" max="9991" width="24.5703125" style="11" customWidth="1"/>
    <col min="9992" max="9992" width="11.7109375" style="11" customWidth="1"/>
    <col min="9993" max="9993" width="12.7109375" style="11" customWidth="1"/>
    <col min="9994" max="9994" width="17.7109375" style="11" customWidth="1"/>
    <col min="9995" max="9995" width="16.7109375" style="11" customWidth="1"/>
    <col min="9996" max="9996" width="29.7109375" style="11" customWidth="1"/>
    <col min="9997" max="9997" width="24.7109375" style="11" customWidth="1"/>
    <col min="9998" max="9998" width="19.42578125" style="11" customWidth="1"/>
    <col min="9999" max="9999" width="8.5703125" style="11"/>
    <col min="10000" max="10000" width="12" style="11" customWidth="1"/>
    <col min="10001" max="10001" width="11.42578125" style="11" customWidth="1"/>
    <col min="10002" max="10003" width="12" style="11" customWidth="1"/>
    <col min="10004" max="10239" width="8.5703125" style="11"/>
    <col min="10240" max="10240" width="20" style="11" customWidth="1"/>
    <col min="10241" max="10241" width="18.28515625" style="11" customWidth="1"/>
    <col min="10242" max="10242" width="15.28515625" style="11" customWidth="1"/>
    <col min="10243" max="10243" width="17.7109375" style="11" customWidth="1"/>
    <col min="10244" max="10244" width="14.28515625" style="11" bestFit="1" customWidth="1"/>
    <col min="10245" max="10245" width="12.7109375" style="11" customWidth="1"/>
    <col min="10246" max="10246" width="18.28515625" style="11" customWidth="1"/>
    <col min="10247" max="10247" width="24.5703125" style="11" customWidth="1"/>
    <col min="10248" max="10248" width="11.7109375" style="11" customWidth="1"/>
    <col min="10249" max="10249" width="12.7109375" style="11" customWidth="1"/>
    <col min="10250" max="10250" width="17.7109375" style="11" customWidth="1"/>
    <col min="10251" max="10251" width="16.7109375" style="11" customWidth="1"/>
    <col min="10252" max="10252" width="29.7109375" style="11" customWidth="1"/>
    <col min="10253" max="10253" width="24.7109375" style="11" customWidth="1"/>
    <col min="10254" max="10254" width="19.42578125" style="11" customWidth="1"/>
    <col min="10255" max="10255" width="8.5703125" style="11"/>
    <col min="10256" max="10256" width="12" style="11" customWidth="1"/>
    <col min="10257" max="10257" width="11.42578125" style="11" customWidth="1"/>
    <col min="10258" max="10259" width="12" style="11" customWidth="1"/>
    <col min="10260" max="10495" width="8.5703125" style="11"/>
    <col min="10496" max="10496" width="20" style="11" customWidth="1"/>
    <col min="10497" max="10497" width="18.28515625" style="11" customWidth="1"/>
    <col min="10498" max="10498" width="15.28515625" style="11" customWidth="1"/>
    <col min="10499" max="10499" width="17.7109375" style="11" customWidth="1"/>
    <col min="10500" max="10500" width="14.28515625" style="11" bestFit="1" customWidth="1"/>
    <col min="10501" max="10501" width="12.7109375" style="11" customWidth="1"/>
    <col min="10502" max="10502" width="18.28515625" style="11" customWidth="1"/>
    <col min="10503" max="10503" width="24.5703125" style="11" customWidth="1"/>
    <col min="10504" max="10504" width="11.7109375" style="11" customWidth="1"/>
    <col min="10505" max="10505" width="12.7109375" style="11" customWidth="1"/>
    <col min="10506" max="10506" width="17.7109375" style="11" customWidth="1"/>
    <col min="10507" max="10507" width="16.7109375" style="11" customWidth="1"/>
    <col min="10508" max="10508" width="29.7109375" style="11" customWidth="1"/>
    <col min="10509" max="10509" width="24.7109375" style="11" customWidth="1"/>
    <col min="10510" max="10510" width="19.42578125" style="11" customWidth="1"/>
    <col min="10511" max="10511" width="8.5703125" style="11"/>
    <col min="10512" max="10512" width="12" style="11" customWidth="1"/>
    <col min="10513" max="10513" width="11.42578125" style="11" customWidth="1"/>
    <col min="10514" max="10515" width="12" style="11" customWidth="1"/>
    <col min="10516" max="10751" width="8.5703125" style="11"/>
    <col min="10752" max="10752" width="20" style="11" customWidth="1"/>
    <col min="10753" max="10753" width="18.28515625" style="11" customWidth="1"/>
    <col min="10754" max="10754" width="15.28515625" style="11" customWidth="1"/>
    <col min="10755" max="10755" width="17.7109375" style="11" customWidth="1"/>
    <col min="10756" max="10756" width="14.28515625" style="11" bestFit="1" customWidth="1"/>
    <col min="10757" max="10757" width="12.7109375" style="11" customWidth="1"/>
    <col min="10758" max="10758" width="18.28515625" style="11" customWidth="1"/>
    <col min="10759" max="10759" width="24.5703125" style="11" customWidth="1"/>
    <col min="10760" max="10760" width="11.7109375" style="11" customWidth="1"/>
    <col min="10761" max="10761" width="12.7109375" style="11" customWidth="1"/>
    <col min="10762" max="10762" width="17.7109375" style="11" customWidth="1"/>
    <col min="10763" max="10763" width="16.7109375" style="11" customWidth="1"/>
    <col min="10764" max="10764" width="29.7109375" style="11" customWidth="1"/>
    <col min="10765" max="10765" width="24.7109375" style="11" customWidth="1"/>
    <col min="10766" max="10766" width="19.42578125" style="11" customWidth="1"/>
    <col min="10767" max="10767" width="8.5703125" style="11"/>
    <col min="10768" max="10768" width="12" style="11" customWidth="1"/>
    <col min="10769" max="10769" width="11.42578125" style="11" customWidth="1"/>
    <col min="10770" max="10771" width="12" style="11" customWidth="1"/>
    <col min="10772" max="11007" width="8.5703125" style="11"/>
    <col min="11008" max="11008" width="20" style="11" customWidth="1"/>
    <col min="11009" max="11009" width="18.28515625" style="11" customWidth="1"/>
    <col min="11010" max="11010" width="15.28515625" style="11" customWidth="1"/>
    <col min="11011" max="11011" width="17.7109375" style="11" customWidth="1"/>
    <col min="11012" max="11012" width="14.28515625" style="11" bestFit="1" customWidth="1"/>
    <col min="11013" max="11013" width="12.7109375" style="11" customWidth="1"/>
    <col min="11014" max="11014" width="18.28515625" style="11" customWidth="1"/>
    <col min="11015" max="11015" width="24.5703125" style="11" customWidth="1"/>
    <col min="11016" max="11016" width="11.7109375" style="11" customWidth="1"/>
    <col min="11017" max="11017" width="12.7109375" style="11" customWidth="1"/>
    <col min="11018" max="11018" width="17.7109375" style="11" customWidth="1"/>
    <col min="11019" max="11019" width="16.7109375" style="11" customWidth="1"/>
    <col min="11020" max="11020" width="29.7109375" style="11" customWidth="1"/>
    <col min="11021" max="11021" width="24.7109375" style="11" customWidth="1"/>
    <col min="11022" max="11022" width="19.42578125" style="11" customWidth="1"/>
    <col min="11023" max="11023" width="8.5703125" style="11"/>
    <col min="11024" max="11024" width="12" style="11" customWidth="1"/>
    <col min="11025" max="11025" width="11.42578125" style="11" customWidth="1"/>
    <col min="11026" max="11027" width="12" style="11" customWidth="1"/>
    <col min="11028" max="11263" width="8.5703125" style="11"/>
    <col min="11264" max="11264" width="20" style="11" customWidth="1"/>
    <col min="11265" max="11265" width="18.28515625" style="11" customWidth="1"/>
    <col min="11266" max="11266" width="15.28515625" style="11" customWidth="1"/>
    <col min="11267" max="11267" width="17.7109375" style="11" customWidth="1"/>
    <col min="11268" max="11268" width="14.28515625" style="11" bestFit="1" customWidth="1"/>
    <col min="11269" max="11269" width="12.7109375" style="11" customWidth="1"/>
    <col min="11270" max="11270" width="18.28515625" style="11" customWidth="1"/>
    <col min="11271" max="11271" width="24.5703125" style="11" customWidth="1"/>
    <col min="11272" max="11272" width="11.7109375" style="11" customWidth="1"/>
    <col min="11273" max="11273" width="12.7109375" style="11" customWidth="1"/>
    <col min="11274" max="11274" width="17.7109375" style="11" customWidth="1"/>
    <col min="11275" max="11275" width="16.7109375" style="11" customWidth="1"/>
    <col min="11276" max="11276" width="29.7109375" style="11" customWidth="1"/>
    <col min="11277" max="11277" width="24.7109375" style="11" customWidth="1"/>
    <col min="11278" max="11278" width="19.42578125" style="11" customWidth="1"/>
    <col min="11279" max="11279" width="8.5703125" style="11"/>
    <col min="11280" max="11280" width="12" style="11" customWidth="1"/>
    <col min="11281" max="11281" width="11.42578125" style="11" customWidth="1"/>
    <col min="11282" max="11283" width="12" style="11" customWidth="1"/>
    <col min="11284" max="11519" width="8.5703125" style="11"/>
    <col min="11520" max="11520" width="20" style="11" customWidth="1"/>
    <col min="11521" max="11521" width="18.28515625" style="11" customWidth="1"/>
    <col min="11522" max="11522" width="15.28515625" style="11" customWidth="1"/>
    <col min="11523" max="11523" width="17.7109375" style="11" customWidth="1"/>
    <col min="11524" max="11524" width="14.28515625" style="11" bestFit="1" customWidth="1"/>
    <col min="11525" max="11525" width="12.7109375" style="11" customWidth="1"/>
    <col min="11526" max="11526" width="18.28515625" style="11" customWidth="1"/>
    <col min="11527" max="11527" width="24.5703125" style="11" customWidth="1"/>
    <col min="11528" max="11528" width="11.7109375" style="11" customWidth="1"/>
    <col min="11529" max="11529" width="12.7109375" style="11" customWidth="1"/>
    <col min="11530" max="11530" width="17.7109375" style="11" customWidth="1"/>
    <col min="11531" max="11531" width="16.7109375" style="11" customWidth="1"/>
    <col min="11532" max="11532" width="29.7109375" style="11" customWidth="1"/>
    <col min="11533" max="11533" width="24.7109375" style="11" customWidth="1"/>
    <col min="11534" max="11534" width="19.42578125" style="11" customWidth="1"/>
    <col min="11535" max="11535" width="8.5703125" style="11"/>
    <col min="11536" max="11536" width="12" style="11" customWidth="1"/>
    <col min="11537" max="11537" width="11.42578125" style="11" customWidth="1"/>
    <col min="11538" max="11539" width="12" style="11" customWidth="1"/>
    <col min="11540" max="11775" width="8.5703125" style="11"/>
    <col min="11776" max="11776" width="20" style="11" customWidth="1"/>
    <col min="11777" max="11777" width="18.28515625" style="11" customWidth="1"/>
    <col min="11778" max="11778" width="15.28515625" style="11" customWidth="1"/>
    <col min="11779" max="11779" width="17.7109375" style="11" customWidth="1"/>
    <col min="11780" max="11780" width="14.28515625" style="11" bestFit="1" customWidth="1"/>
    <col min="11781" max="11781" width="12.7109375" style="11" customWidth="1"/>
    <col min="11782" max="11782" width="18.28515625" style="11" customWidth="1"/>
    <col min="11783" max="11783" width="24.5703125" style="11" customWidth="1"/>
    <col min="11784" max="11784" width="11.7109375" style="11" customWidth="1"/>
    <col min="11785" max="11785" width="12.7109375" style="11" customWidth="1"/>
    <col min="11786" max="11786" width="17.7109375" style="11" customWidth="1"/>
    <col min="11787" max="11787" width="16.7109375" style="11" customWidth="1"/>
    <col min="11788" max="11788" width="29.7109375" style="11" customWidth="1"/>
    <col min="11789" max="11789" width="24.7109375" style="11" customWidth="1"/>
    <col min="11790" max="11790" width="19.42578125" style="11" customWidth="1"/>
    <col min="11791" max="11791" width="8.5703125" style="11"/>
    <col min="11792" max="11792" width="12" style="11" customWidth="1"/>
    <col min="11793" max="11793" width="11.42578125" style="11" customWidth="1"/>
    <col min="11794" max="11795" width="12" style="11" customWidth="1"/>
    <col min="11796" max="12031" width="8.5703125" style="11"/>
    <col min="12032" max="12032" width="20" style="11" customWidth="1"/>
    <col min="12033" max="12033" width="18.28515625" style="11" customWidth="1"/>
    <col min="12034" max="12034" width="15.28515625" style="11" customWidth="1"/>
    <col min="12035" max="12035" width="17.7109375" style="11" customWidth="1"/>
    <col min="12036" max="12036" width="14.28515625" style="11" bestFit="1" customWidth="1"/>
    <col min="12037" max="12037" width="12.7109375" style="11" customWidth="1"/>
    <col min="12038" max="12038" width="18.28515625" style="11" customWidth="1"/>
    <col min="12039" max="12039" width="24.5703125" style="11" customWidth="1"/>
    <col min="12040" max="12040" width="11.7109375" style="11" customWidth="1"/>
    <col min="12041" max="12041" width="12.7109375" style="11" customWidth="1"/>
    <col min="12042" max="12042" width="17.7109375" style="11" customWidth="1"/>
    <col min="12043" max="12043" width="16.7109375" style="11" customWidth="1"/>
    <col min="12044" max="12044" width="29.7109375" style="11" customWidth="1"/>
    <col min="12045" max="12045" width="24.7109375" style="11" customWidth="1"/>
    <col min="12046" max="12046" width="19.42578125" style="11" customWidth="1"/>
    <col min="12047" max="12047" width="8.5703125" style="11"/>
    <col min="12048" max="12048" width="12" style="11" customWidth="1"/>
    <col min="12049" max="12049" width="11.42578125" style="11" customWidth="1"/>
    <col min="12050" max="12051" width="12" style="11" customWidth="1"/>
    <col min="12052" max="12287" width="8.5703125" style="11"/>
    <col min="12288" max="12288" width="20" style="11" customWidth="1"/>
    <col min="12289" max="12289" width="18.28515625" style="11" customWidth="1"/>
    <col min="12290" max="12290" width="15.28515625" style="11" customWidth="1"/>
    <col min="12291" max="12291" width="17.7109375" style="11" customWidth="1"/>
    <col min="12292" max="12292" width="14.28515625" style="11" bestFit="1" customWidth="1"/>
    <col min="12293" max="12293" width="12.7109375" style="11" customWidth="1"/>
    <col min="12294" max="12294" width="18.28515625" style="11" customWidth="1"/>
    <col min="12295" max="12295" width="24.5703125" style="11" customWidth="1"/>
    <col min="12296" max="12296" width="11.7109375" style="11" customWidth="1"/>
    <col min="12297" max="12297" width="12.7109375" style="11" customWidth="1"/>
    <col min="12298" max="12298" width="17.7109375" style="11" customWidth="1"/>
    <col min="12299" max="12299" width="16.7109375" style="11" customWidth="1"/>
    <col min="12300" max="12300" width="29.7109375" style="11" customWidth="1"/>
    <col min="12301" max="12301" width="24.7109375" style="11" customWidth="1"/>
    <col min="12302" max="12302" width="19.42578125" style="11" customWidth="1"/>
    <col min="12303" max="12303" width="8.5703125" style="11"/>
    <col min="12304" max="12304" width="12" style="11" customWidth="1"/>
    <col min="12305" max="12305" width="11.42578125" style="11" customWidth="1"/>
    <col min="12306" max="12307" width="12" style="11" customWidth="1"/>
    <col min="12308" max="12543" width="8.5703125" style="11"/>
    <col min="12544" max="12544" width="20" style="11" customWidth="1"/>
    <col min="12545" max="12545" width="18.28515625" style="11" customWidth="1"/>
    <col min="12546" max="12546" width="15.28515625" style="11" customWidth="1"/>
    <col min="12547" max="12547" width="17.7109375" style="11" customWidth="1"/>
    <col min="12548" max="12548" width="14.28515625" style="11" bestFit="1" customWidth="1"/>
    <col min="12549" max="12549" width="12.7109375" style="11" customWidth="1"/>
    <col min="12550" max="12550" width="18.28515625" style="11" customWidth="1"/>
    <col min="12551" max="12551" width="24.5703125" style="11" customWidth="1"/>
    <col min="12552" max="12552" width="11.7109375" style="11" customWidth="1"/>
    <col min="12553" max="12553" width="12.7109375" style="11" customWidth="1"/>
    <col min="12554" max="12554" width="17.7109375" style="11" customWidth="1"/>
    <col min="12555" max="12555" width="16.7109375" style="11" customWidth="1"/>
    <col min="12556" max="12556" width="29.7109375" style="11" customWidth="1"/>
    <col min="12557" max="12557" width="24.7109375" style="11" customWidth="1"/>
    <col min="12558" max="12558" width="19.42578125" style="11" customWidth="1"/>
    <col min="12559" max="12559" width="8.5703125" style="11"/>
    <col min="12560" max="12560" width="12" style="11" customWidth="1"/>
    <col min="12561" max="12561" width="11.42578125" style="11" customWidth="1"/>
    <col min="12562" max="12563" width="12" style="11" customWidth="1"/>
    <col min="12564" max="12799" width="8.5703125" style="11"/>
    <col min="12800" max="12800" width="20" style="11" customWidth="1"/>
    <col min="12801" max="12801" width="18.28515625" style="11" customWidth="1"/>
    <col min="12802" max="12802" width="15.28515625" style="11" customWidth="1"/>
    <col min="12803" max="12803" width="17.7109375" style="11" customWidth="1"/>
    <col min="12804" max="12804" width="14.28515625" style="11" bestFit="1" customWidth="1"/>
    <col min="12805" max="12805" width="12.7109375" style="11" customWidth="1"/>
    <col min="12806" max="12806" width="18.28515625" style="11" customWidth="1"/>
    <col min="12807" max="12807" width="24.5703125" style="11" customWidth="1"/>
    <col min="12808" max="12808" width="11.7109375" style="11" customWidth="1"/>
    <col min="12809" max="12809" width="12.7109375" style="11" customWidth="1"/>
    <col min="12810" max="12810" width="17.7109375" style="11" customWidth="1"/>
    <col min="12811" max="12811" width="16.7109375" style="11" customWidth="1"/>
    <col min="12812" max="12812" width="29.7109375" style="11" customWidth="1"/>
    <col min="12813" max="12813" width="24.7109375" style="11" customWidth="1"/>
    <col min="12814" max="12814" width="19.42578125" style="11" customWidth="1"/>
    <col min="12815" max="12815" width="8.5703125" style="11"/>
    <col min="12816" max="12816" width="12" style="11" customWidth="1"/>
    <col min="12817" max="12817" width="11.42578125" style="11" customWidth="1"/>
    <col min="12818" max="12819" width="12" style="11" customWidth="1"/>
    <col min="12820" max="13055" width="8.5703125" style="11"/>
    <col min="13056" max="13056" width="20" style="11" customWidth="1"/>
    <col min="13057" max="13057" width="18.28515625" style="11" customWidth="1"/>
    <col min="13058" max="13058" width="15.28515625" style="11" customWidth="1"/>
    <col min="13059" max="13059" width="17.7109375" style="11" customWidth="1"/>
    <col min="13060" max="13060" width="14.28515625" style="11" bestFit="1" customWidth="1"/>
    <col min="13061" max="13061" width="12.7109375" style="11" customWidth="1"/>
    <col min="13062" max="13062" width="18.28515625" style="11" customWidth="1"/>
    <col min="13063" max="13063" width="24.5703125" style="11" customWidth="1"/>
    <col min="13064" max="13064" width="11.7109375" style="11" customWidth="1"/>
    <col min="13065" max="13065" width="12.7109375" style="11" customWidth="1"/>
    <col min="13066" max="13066" width="17.7109375" style="11" customWidth="1"/>
    <col min="13067" max="13067" width="16.7109375" style="11" customWidth="1"/>
    <col min="13068" max="13068" width="29.7109375" style="11" customWidth="1"/>
    <col min="13069" max="13069" width="24.7109375" style="11" customWidth="1"/>
    <col min="13070" max="13070" width="19.42578125" style="11" customWidth="1"/>
    <col min="13071" max="13071" width="8.5703125" style="11"/>
    <col min="13072" max="13072" width="12" style="11" customWidth="1"/>
    <col min="13073" max="13073" width="11.42578125" style="11" customWidth="1"/>
    <col min="13074" max="13075" width="12" style="11" customWidth="1"/>
    <col min="13076" max="13311" width="8.5703125" style="11"/>
    <col min="13312" max="13312" width="20" style="11" customWidth="1"/>
    <col min="13313" max="13313" width="18.28515625" style="11" customWidth="1"/>
    <col min="13314" max="13314" width="15.28515625" style="11" customWidth="1"/>
    <col min="13315" max="13315" width="17.7109375" style="11" customWidth="1"/>
    <col min="13316" max="13316" width="14.28515625" style="11" bestFit="1" customWidth="1"/>
    <col min="13317" max="13317" width="12.7109375" style="11" customWidth="1"/>
    <col min="13318" max="13318" width="18.28515625" style="11" customWidth="1"/>
    <col min="13319" max="13319" width="24.5703125" style="11" customWidth="1"/>
    <col min="13320" max="13320" width="11.7109375" style="11" customWidth="1"/>
    <col min="13321" max="13321" width="12.7109375" style="11" customWidth="1"/>
    <col min="13322" max="13322" width="17.7109375" style="11" customWidth="1"/>
    <col min="13323" max="13323" width="16.7109375" style="11" customWidth="1"/>
    <col min="13324" max="13324" width="29.7109375" style="11" customWidth="1"/>
    <col min="13325" max="13325" width="24.7109375" style="11" customWidth="1"/>
    <col min="13326" max="13326" width="19.42578125" style="11" customWidth="1"/>
    <col min="13327" max="13327" width="8.5703125" style="11"/>
    <col min="13328" max="13328" width="12" style="11" customWidth="1"/>
    <col min="13329" max="13329" width="11.42578125" style="11" customWidth="1"/>
    <col min="13330" max="13331" width="12" style="11" customWidth="1"/>
    <col min="13332" max="13567" width="8.5703125" style="11"/>
    <col min="13568" max="13568" width="20" style="11" customWidth="1"/>
    <col min="13569" max="13569" width="18.28515625" style="11" customWidth="1"/>
    <col min="13570" max="13570" width="15.28515625" style="11" customWidth="1"/>
    <col min="13571" max="13571" width="17.7109375" style="11" customWidth="1"/>
    <col min="13572" max="13572" width="14.28515625" style="11" bestFit="1" customWidth="1"/>
    <col min="13573" max="13573" width="12.7109375" style="11" customWidth="1"/>
    <col min="13574" max="13574" width="18.28515625" style="11" customWidth="1"/>
    <col min="13575" max="13575" width="24.5703125" style="11" customWidth="1"/>
    <col min="13576" max="13576" width="11.7109375" style="11" customWidth="1"/>
    <col min="13577" max="13577" width="12.7109375" style="11" customWidth="1"/>
    <col min="13578" max="13578" width="17.7109375" style="11" customWidth="1"/>
    <col min="13579" max="13579" width="16.7109375" style="11" customWidth="1"/>
    <col min="13580" max="13580" width="29.7109375" style="11" customWidth="1"/>
    <col min="13581" max="13581" width="24.7109375" style="11" customWidth="1"/>
    <col min="13582" max="13582" width="19.42578125" style="11" customWidth="1"/>
    <col min="13583" max="13583" width="8.5703125" style="11"/>
    <col min="13584" max="13584" width="12" style="11" customWidth="1"/>
    <col min="13585" max="13585" width="11.42578125" style="11" customWidth="1"/>
    <col min="13586" max="13587" width="12" style="11" customWidth="1"/>
    <col min="13588" max="13823" width="8.5703125" style="11"/>
    <col min="13824" max="13824" width="20" style="11" customWidth="1"/>
    <col min="13825" max="13825" width="18.28515625" style="11" customWidth="1"/>
    <col min="13826" max="13826" width="15.28515625" style="11" customWidth="1"/>
    <col min="13827" max="13827" width="17.7109375" style="11" customWidth="1"/>
    <col min="13828" max="13828" width="14.28515625" style="11" bestFit="1" customWidth="1"/>
    <col min="13829" max="13829" width="12.7109375" style="11" customWidth="1"/>
    <col min="13830" max="13830" width="18.28515625" style="11" customWidth="1"/>
    <col min="13831" max="13831" width="24.5703125" style="11" customWidth="1"/>
    <col min="13832" max="13832" width="11.7109375" style="11" customWidth="1"/>
    <col min="13833" max="13833" width="12.7109375" style="11" customWidth="1"/>
    <col min="13834" max="13834" width="17.7109375" style="11" customWidth="1"/>
    <col min="13835" max="13835" width="16.7109375" style="11" customWidth="1"/>
    <col min="13836" max="13836" width="29.7109375" style="11" customWidth="1"/>
    <col min="13837" max="13837" width="24.7109375" style="11" customWidth="1"/>
    <col min="13838" max="13838" width="19.42578125" style="11" customWidth="1"/>
    <col min="13839" max="13839" width="8.5703125" style="11"/>
    <col min="13840" max="13840" width="12" style="11" customWidth="1"/>
    <col min="13841" max="13841" width="11.42578125" style="11" customWidth="1"/>
    <col min="13842" max="13843" width="12" style="11" customWidth="1"/>
    <col min="13844" max="14079" width="8.5703125" style="11"/>
    <col min="14080" max="14080" width="20" style="11" customWidth="1"/>
    <col min="14081" max="14081" width="18.28515625" style="11" customWidth="1"/>
    <col min="14082" max="14082" width="15.28515625" style="11" customWidth="1"/>
    <col min="14083" max="14083" width="17.7109375" style="11" customWidth="1"/>
    <col min="14084" max="14084" width="14.28515625" style="11" bestFit="1" customWidth="1"/>
    <col min="14085" max="14085" width="12.7109375" style="11" customWidth="1"/>
    <col min="14086" max="14086" width="18.28515625" style="11" customWidth="1"/>
    <col min="14087" max="14087" width="24.5703125" style="11" customWidth="1"/>
    <col min="14088" max="14088" width="11.7109375" style="11" customWidth="1"/>
    <col min="14089" max="14089" width="12.7109375" style="11" customWidth="1"/>
    <col min="14090" max="14090" width="17.7109375" style="11" customWidth="1"/>
    <col min="14091" max="14091" width="16.7109375" style="11" customWidth="1"/>
    <col min="14092" max="14092" width="29.7109375" style="11" customWidth="1"/>
    <col min="14093" max="14093" width="24.7109375" style="11" customWidth="1"/>
    <col min="14094" max="14094" width="19.42578125" style="11" customWidth="1"/>
    <col min="14095" max="14095" width="8.5703125" style="11"/>
    <col min="14096" max="14096" width="12" style="11" customWidth="1"/>
    <col min="14097" max="14097" width="11.42578125" style="11" customWidth="1"/>
    <col min="14098" max="14099" width="12" style="11" customWidth="1"/>
    <col min="14100" max="14335" width="8.5703125" style="11"/>
    <col min="14336" max="14336" width="20" style="11" customWidth="1"/>
    <col min="14337" max="14337" width="18.28515625" style="11" customWidth="1"/>
    <col min="14338" max="14338" width="15.28515625" style="11" customWidth="1"/>
    <col min="14339" max="14339" width="17.7109375" style="11" customWidth="1"/>
    <col min="14340" max="14340" width="14.28515625" style="11" bestFit="1" customWidth="1"/>
    <col min="14341" max="14341" width="12.7109375" style="11" customWidth="1"/>
    <col min="14342" max="14342" width="18.28515625" style="11" customWidth="1"/>
    <col min="14343" max="14343" width="24.5703125" style="11" customWidth="1"/>
    <col min="14344" max="14344" width="11.7109375" style="11" customWidth="1"/>
    <col min="14345" max="14345" width="12.7109375" style="11" customWidth="1"/>
    <col min="14346" max="14346" width="17.7109375" style="11" customWidth="1"/>
    <col min="14347" max="14347" width="16.7109375" style="11" customWidth="1"/>
    <col min="14348" max="14348" width="29.7109375" style="11" customWidth="1"/>
    <col min="14349" max="14349" width="24.7109375" style="11" customWidth="1"/>
    <col min="14350" max="14350" width="19.42578125" style="11" customWidth="1"/>
    <col min="14351" max="14351" width="8.5703125" style="11"/>
    <col min="14352" max="14352" width="12" style="11" customWidth="1"/>
    <col min="14353" max="14353" width="11.42578125" style="11" customWidth="1"/>
    <col min="14354" max="14355" width="12" style="11" customWidth="1"/>
    <col min="14356" max="14591" width="8.5703125" style="11"/>
    <col min="14592" max="14592" width="20" style="11" customWidth="1"/>
    <col min="14593" max="14593" width="18.28515625" style="11" customWidth="1"/>
    <col min="14594" max="14594" width="15.28515625" style="11" customWidth="1"/>
    <col min="14595" max="14595" width="17.7109375" style="11" customWidth="1"/>
    <col min="14596" max="14596" width="14.28515625" style="11" bestFit="1" customWidth="1"/>
    <col min="14597" max="14597" width="12.7109375" style="11" customWidth="1"/>
    <col min="14598" max="14598" width="18.28515625" style="11" customWidth="1"/>
    <col min="14599" max="14599" width="24.5703125" style="11" customWidth="1"/>
    <col min="14600" max="14600" width="11.7109375" style="11" customWidth="1"/>
    <col min="14601" max="14601" width="12.7109375" style="11" customWidth="1"/>
    <col min="14602" max="14602" width="17.7109375" style="11" customWidth="1"/>
    <col min="14603" max="14603" width="16.7109375" style="11" customWidth="1"/>
    <col min="14604" max="14604" width="29.7109375" style="11" customWidth="1"/>
    <col min="14605" max="14605" width="24.7109375" style="11" customWidth="1"/>
    <col min="14606" max="14606" width="19.42578125" style="11" customWidth="1"/>
    <col min="14607" max="14607" width="8.5703125" style="11"/>
    <col min="14608" max="14608" width="12" style="11" customWidth="1"/>
    <col min="14609" max="14609" width="11.42578125" style="11" customWidth="1"/>
    <col min="14610" max="14611" width="12" style="11" customWidth="1"/>
    <col min="14612" max="14847" width="8.5703125" style="11"/>
    <col min="14848" max="14848" width="20" style="11" customWidth="1"/>
    <col min="14849" max="14849" width="18.28515625" style="11" customWidth="1"/>
    <col min="14850" max="14850" width="15.28515625" style="11" customWidth="1"/>
    <col min="14851" max="14851" width="17.7109375" style="11" customWidth="1"/>
    <col min="14852" max="14852" width="14.28515625" style="11" bestFit="1" customWidth="1"/>
    <col min="14853" max="14853" width="12.7109375" style="11" customWidth="1"/>
    <col min="14854" max="14854" width="18.28515625" style="11" customWidth="1"/>
    <col min="14855" max="14855" width="24.5703125" style="11" customWidth="1"/>
    <col min="14856" max="14856" width="11.7109375" style="11" customWidth="1"/>
    <col min="14857" max="14857" width="12.7109375" style="11" customWidth="1"/>
    <col min="14858" max="14858" width="17.7109375" style="11" customWidth="1"/>
    <col min="14859" max="14859" width="16.7109375" style="11" customWidth="1"/>
    <col min="14860" max="14860" width="29.7109375" style="11" customWidth="1"/>
    <col min="14861" max="14861" width="24.7109375" style="11" customWidth="1"/>
    <col min="14862" max="14862" width="19.42578125" style="11" customWidth="1"/>
    <col min="14863" max="14863" width="8.5703125" style="11"/>
    <col min="14864" max="14864" width="12" style="11" customWidth="1"/>
    <col min="14865" max="14865" width="11.42578125" style="11" customWidth="1"/>
    <col min="14866" max="14867" width="12" style="11" customWidth="1"/>
    <col min="14868" max="15103" width="8.5703125" style="11"/>
    <col min="15104" max="15104" width="20" style="11" customWidth="1"/>
    <col min="15105" max="15105" width="18.28515625" style="11" customWidth="1"/>
    <col min="15106" max="15106" width="15.28515625" style="11" customWidth="1"/>
    <col min="15107" max="15107" width="17.7109375" style="11" customWidth="1"/>
    <col min="15108" max="15108" width="14.28515625" style="11" bestFit="1" customWidth="1"/>
    <col min="15109" max="15109" width="12.7109375" style="11" customWidth="1"/>
    <col min="15110" max="15110" width="18.28515625" style="11" customWidth="1"/>
    <col min="15111" max="15111" width="24.5703125" style="11" customWidth="1"/>
    <col min="15112" max="15112" width="11.7109375" style="11" customWidth="1"/>
    <col min="15113" max="15113" width="12.7109375" style="11" customWidth="1"/>
    <col min="15114" max="15114" width="17.7109375" style="11" customWidth="1"/>
    <col min="15115" max="15115" width="16.7109375" style="11" customWidth="1"/>
    <col min="15116" max="15116" width="29.7109375" style="11" customWidth="1"/>
    <col min="15117" max="15117" width="24.7109375" style="11" customWidth="1"/>
    <col min="15118" max="15118" width="19.42578125" style="11" customWidth="1"/>
    <col min="15119" max="15119" width="8.5703125" style="11"/>
    <col min="15120" max="15120" width="12" style="11" customWidth="1"/>
    <col min="15121" max="15121" width="11.42578125" style="11" customWidth="1"/>
    <col min="15122" max="15123" width="12" style="11" customWidth="1"/>
    <col min="15124" max="15359" width="8.5703125" style="11"/>
    <col min="15360" max="15360" width="20" style="11" customWidth="1"/>
    <col min="15361" max="15361" width="18.28515625" style="11" customWidth="1"/>
    <col min="15362" max="15362" width="15.28515625" style="11" customWidth="1"/>
    <col min="15363" max="15363" width="17.7109375" style="11" customWidth="1"/>
    <col min="15364" max="15364" width="14.28515625" style="11" bestFit="1" customWidth="1"/>
    <col min="15365" max="15365" width="12.7109375" style="11" customWidth="1"/>
    <col min="15366" max="15366" width="18.28515625" style="11" customWidth="1"/>
    <col min="15367" max="15367" width="24.5703125" style="11" customWidth="1"/>
    <col min="15368" max="15368" width="11.7109375" style="11" customWidth="1"/>
    <col min="15369" max="15369" width="12.7109375" style="11" customWidth="1"/>
    <col min="15370" max="15370" width="17.7109375" style="11" customWidth="1"/>
    <col min="15371" max="15371" width="16.7109375" style="11" customWidth="1"/>
    <col min="15372" max="15372" width="29.7109375" style="11" customWidth="1"/>
    <col min="15373" max="15373" width="24.7109375" style="11" customWidth="1"/>
    <col min="15374" max="15374" width="19.42578125" style="11" customWidth="1"/>
    <col min="15375" max="15375" width="8.5703125" style="11"/>
    <col min="15376" max="15376" width="12" style="11" customWidth="1"/>
    <col min="15377" max="15377" width="11.42578125" style="11" customWidth="1"/>
    <col min="15378" max="15379" width="12" style="11" customWidth="1"/>
    <col min="15380" max="15615" width="8.5703125" style="11"/>
    <col min="15616" max="15616" width="20" style="11" customWidth="1"/>
    <col min="15617" max="15617" width="18.28515625" style="11" customWidth="1"/>
    <col min="15618" max="15618" width="15.28515625" style="11" customWidth="1"/>
    <col min="15619" max="15619" width="17.7109375" style="11" customWidth="1"/>
    <col min="15620" max="15620" width="14.28515625" style="11" bestFit="1" customWidth="1"/>
    <col min="15621" max="15621" width="12.7109375" style="11" customWidth="1"/>
    <col min="15622" max="15622" width="18.28515625" style="11" customWidth="1"/>
    <col min="15623" max="15623" width="24.5703125" style="11" customWidth="1"/>
    <col min="15624" max="15624" width="11.7109375" style="11" customWidth="1"/>
    <col min="15625" max="15625" width="12.7109375" style="11" customWidth="1"/>
    <col min="15626" max="15626" width="17.7109375" style="11" customWidth="1"/>
    <col min="15627" max="15627" width="16.7109375" style="11" customWidth="1"/>
    <col min="15628" max="15628" width="29.7109375" style="11" customWidth="1"/>
    <col min="15629" max="15629" width="24.7109375" style="11" customWidth="1"/>
    <col min="15630" max="15630" width="19.42578125" style="11" customWidth="1"/>
    <col min="15631" max="15631" width="8.5703125" style="11"/>
    <col min="15632" max="15632" width="12" style="11" customWidth="1"/>
    <col min="15633" max="15633" width="11.42578125" style="11" customWidth="1"/>
    <col min="15634" max="15635" width="12" style="11" customWidth="1"/>
    <col min="15636" max="15871" width="8.5703125" style="11"/>
    <col min="15872" max="15872" width="20" style="11" customWidth="1"/>
    <col min="15873" max="15873" width="18.28515625" style="11" customWidth="1"/>
    <col min="15874" max="15874" width="15.28515625" style="11" customWidth="1"/>
    <col min="15875" max="15875" width="17.7109375" style="11" customWidth="1"/>
    <col min="15876" max="15876" width="14.28515625" style="11" bestFit="1" customWidth="1"/>
    <col min="15877" max="15877" width="12.7109375" style="11" customWidth="1"/>
    <col min="15878" max="15878" width="18.28515625" style="11" customWidth="1"/>
    <col min="15879" max="15879" width="24.5703125" style="11" customWidth="1"/>
    <col min="15880" max="15880" width="11.7109375" style="11" customWidth="1"/>
    <col min="15881" max="15881" width="12.7109375" style="11" customWidth="1"/>
    <col min="15882" max="15882" width="17.7109375" style="11" customWidth="1"/>
    <col min="15883" max="15883" width="16.7109375" style="11" customWidth="1"/>
    <col min="15884" max="15884" width="29.7109375" style="11" customWidth="1"/>
    <col min="15885" max="15885" width="24.7109375" style="11" customWidth="1"/>
    <col min="15886" max="15886" width="19.42578125" style="11" customWidth="1"/>
    <col min="15887" max="15887" width="8.5703125" style="11"/>
    <col min="15888" max="15888" width="12" style="11" customWidth="1"/>
    <col min="15889" max="15889" width="11.42578125" style="11" customWidth="1"/>
    <col min="15890" max="15891" width="12" style="11" customWidth="1"/>
    <col min="15892" max="16127" width="8.5703125" style="11"/>
    <col min="16128" max="16128" width="20" style="11" customWidth="1"/>
    <col min="16129" max="16129" width="18.28515625" style="11" customWidth="1"/>
    <col min="16130" max="16130" width="15.28515625" style="11" customWidth="1"/>
    <col min="16131" max="16131" width="17.7109375" style="11" customWidth="1"/>
    <col min="16132" max="16132" width="14.28515625" style="11" bestFit="1" customWidth="1"/>
    <col min="16133" max="16133" width="12.7109375" style="11" customWidth="1"/>
    <col min="16134" max="16134" width="18.28515625" style="11" customWidth="1"/>
    <col min="16135" max="16135" width="24.5703125" style="11" customWidth="1"/>
    <col min="16136" max="16136" width="11.7109375" style="11" customWidth="1"/>
    <col min="16137" max="16137" width="12.7109375" style="11" customWidth="1"/>
    <col min="16138" max="16138" width="17.7109375" style="11" customWidth="1"/>
    <col min="16139" max="16139" width="16.7109375" style="11" customWidth="1"/>
    <col min="16140" max="16140" width="29.7109375" style="11" customWidth="1"/>
    <col min="16141" max="16141" width="24.7109375" style="11" customWidth="1"/>
    <col min="16142" max="16142" width="19.42578125" style="11" customWidth="1"/>
    <col min="16143" max="16143" width="8.5703125" style="11"/>
    <col min="16144" max="16144" width="12" style="11" customWidth="1"/>
    <col min="16145" max="16145" width="11.42578125" style="11" customWidth="1"/>
    <col min="16146" max="16147" width="12" style="11" customWidth="1"/>
    <col min="16148" max="16384" width="8.5703125" style="11"/>
  </cols>
  <sheetData>
    <row r="1" spans="1:14" ht="60.75" customHeight="1" x14ac:dyDescent="0.3">
      <c r="A1" s="495" t="s">
        <v>0</v>
      </c>
      <c r="B1" s="496"/>
      <c r="C1" s="496"/>
      <c r="D1" s="13" t="s">
        <v>293</v>
      </c>
      <c r="E1" s="14"/>
      <c r="F1" s="15"/>
      <c r="G1" s="463" t="s">
        <v>1</v>
      </c>
      <c r="H1" s="464"/>
      <c r="I1" s="464"/>
      <c r="J1" s="464"/>
      <c r="K1" s="386" t="s">
        <v>256</v>
      </c>
      <c r="L1" s="387" t="s">
        <v>257</v>
      </c>
      <c r="M1" s="248"/>
      <c r="N1" s="388"/>
    </row>
    <row r="2" spans="1:14" ht="27.75" customHeight="1" x14ac:dyDescent="0.3">
      <c r="A2" s="500" t="s">
        <v>2</v>
      </c>
      <c r="B2" s="501"/>
      <c r="C2" s="501"/>
      <c r="D2" s="17">
        <v>644259734</v>
      </c>
      <c r="E2" s="12"/>
      <c r="F2" s="18"/>
      <c r="G2" s="466" t="s">
        <v>292</v>
      </c>
      <c r="H2" s="467"/>
      <c r="I2" s="467"/>
      <c r="J2" s="467"/>
      <c r="K2" s="612">
        <f>+'Tab. 3.3  Cessati anno 2026'!K37</f>
        <v>0</v>
      </c>
      <c r="L2" s="614">
        <f>+'Tab. 3.3  Cessati anno 2026'!K38</f>
        <v>0</v>
      </c>
      <c r="M2" s="389"/>
      <c r="N2" s="390"/>
    </row>
    <row r="3" spans="1:14" ht="27.75" customHeight="1" thickBot="1" x14ac:dyDescent="0.35">
      <c r="A3" s="502" t="s">
        <v>3</v>
      </c>
      <c r="B3" s="503" t="s">
        <v>4</v>
      </c>
      <c r="C3" s="503" t="s">
        <v>4</v>
      </c>
      <c r="D3" s="712" t="s">
        <v>291</v>
      </c>
      <c r="E3" s="21"/>
      <c r="F3" s="22"/>
      <c r="G3" s="469"/>
      <c r="H3" s="470"/>
      <c r="I3" s="470"/>
      <c r="J3" s="470"/>
      <c r="K3" s="613"/>
      <c r="L3" s="615"/>
      <c r="M3" s="12"/>
      <c r="N3" s="12"/>
    </row>
    <row r="4" spans="1:14" ht="16.5" customHeight="1" x14ac:dyDescent="0.3">
      <c r="A4" s="23"/>
      <c r="B4" s="23"/>
      <c r="C4" s="23"/>
      <c r="D4" s="23"/>
      <c r="E4" s="23"/>
      <c r="F4" s="23"/>
      <c r="G4" s="23"/>
      <c r="H4" s="23"/>
      <c r="I4" s="23"/>
      <c r="J4" s="24"/>
      <c r="K4" s="12"/>
      <c r="L4" s="12"/>
      <c r="M4" s="12"/>
      <c r="N4" s="12"/>
    </row>
    <row r="5" spans="1:14" ht="19.5" customHeight="1" x14ac:dyDescent="0.3">
      <c r="A5" s="504" t="s">
        <v>258</v>
      </c>
      <c r="B5" s="504"/>
      <c r="C5" s="504"/>
      <c r="D5" s="504"/>
      <c r="E5" s="504"/>
      <c r="F5" s="504"/>
      <c r="G5" s="504"/>
      <c r="H5" s="504"/>
      <c r="I5" s="504"/>
      <c r="J5" s="504"/>
      <c r="K5" s="504"/>
      <c r="L5" s="504"/>
      <c r="M5" s="504"/>
      <c r="N5" s="504"/>
    </row>
    <row r="6" spans="1:14" ht="111.75" customHeight="1" x14ac:dyDescent="0.3">
      <c r="A6" s="473" t="s">
        <v>5</v>
      </c>
      <c r="B6" s="26" t="s">
        <v>6</v>
      </c>
      <c r="C6" s="26" t="s">
        <v>24</v>
      </c>
      <c r="D6" s="26" t="s">
        <v>286</v>
      </c>
      <c r="E6" s="26" t="s">
        <v>171</v>
      </c>
      <c r="F6" s="26"/>
      <c r="G6" s="26" t="s">
        <v>25</v>
      </c>
      <c r="H6" s="26" t="s">
        <v>75</v>
      </c>
      <c r="I6" s="62" t="s">
        <v>26</v>
      </c>
      <c r="J6" s="391" t="s">
        <v>259</v>
      </c>
      <c r="K6" s="392" t="s">
        <v>247</v>
      </c>
      <c r="L6" s="422" t="s">
        <v>260</v>
      </c>
      <c r="M6" s="64" t="s">
        <v>98</v>
      </c>
      <c r="N6" s="423" t="s">
        <v>39</v>
      </c>
    </row>
    <row r="7" spans="1:14" ht="18" customHeight="1" x14ac:dyDescent="0.3">
      <c r="A7" s="474"/>
      <c r="B7" s="28" t="s">
        <v>282</v>
      </c>
      <c r="C7" s="29">
        <v>60102.87</v>
      </c>
      <c r="D7" s="232">
        <f>178.02*13</f>
        <v>2314.2600000000002</v>
      </c>
      <c r="E7" s="233">
        <f>46.23*13</f>
        <v>600.99</v>
      </c>
      <c r="F7" s="234"/>
      <c r="G7" s="32">
        <f>+C7+D7+E7</f>
        <v>63018.12</v>
      </c>
      <c r="H7" s="33">
        <f>G7*38.38%</f>
        <v>24186.354456000005</v>
      </c>
      <c r="I7" s="34">
        <f>+ROUND(+G7+H7,2)</f>
        <v>87204.47</v>
      </c>
      <c r="J7" s="395"/>
      <c r="K7" s="395"/>
      <c r="L7" s="395"/>
      <c r="M7" s="395">
        <f>+L7+J7+K7</f>
        <v>0</v>
      </c>
      <c r="N7" s="396">
        <f>+ROUND(+(L7+J7+K7)*I7,2)</f>
        <v>0</v>
      </c>
    </row>
    <row r="8" spans="1:14" ht="18" customHeight="1" x14ac:dyDescent="0.3">
      <c r="A8" s="474"/>
      <c r="B8" s="28" t="s">
        <v>8</v>
      </c>
      <c r="C8" s="29">
        <v>47015.77</v>
      </c>
      <c r="D8" s="232">
        <f>139.22*13</f>
        <v>1809.86</v>
      </c>
      <c r="E8" s="156">
        <f>36.17*13</f>
        <v>470.21000000000004</v>
      </c>
      <c r="F8" s="234"/>
      <c r="G8" s="32">
        <f>+C8+D8+E8</f>
        <v>49295.839999999997</v>
      </c>
      <c r="H8" s="33">
        <f>G8*38.38%</f>
        <v>18919.743392</v>
      </c>
      <c r="I8" s="34">
        <f>+ROUND(+G8+H8,2)</f>
        <v>68215.58</v>
      </c>
      <c r="J8" s="395"/>
      <c r="K8" s="395"/>
      <c r="L8" s="395"/>
      <c r="M8" s="395">
        <f>+L8+J8+K8</f>
        <v>0</v>
      </c>
      <c r="N8" s="396">
        <f>+ROUND(+(L8+J8+K8)*I8,2)</f>
        <v>0</v>
      </c>
    </row>
    <row r="9" spans="1:14" ht="9.9499999999999993" customHeight="1" x14ac:dyDescent="0.3">
      <c r="A9" s="38"/>
      <c r="B9" s="39"/>
      <c r="C9" s="80"/>
      <c r="D9" s="80"/>
      <c r="E9" s="80"/>
      <c r="F9" s="80"/>
      <c r="G9" s="80"/>
      <c r="H9" s="80"/>
      <c r="I9" s="80"/>
      <c r="J9" s="397"/>
      <c r="K9" s="397"/>
      <c r="L9" s="397"/>
      <c r="M9" s="397"/>
      <c r="N9" s="80"/>
    </row>
    <row r="10" spans="1:14" ht="121.5" customHeight="1" x14ac:dyDescent="0.3">
      <c r="A10" s="244"/>
      <c r="C10" s="26" t="s">
        <v>198</v>
      </c>
      <c r="D10" s="26" t="s">
        <v>287</v>
      </c>
      <c r="E10" s="26" t="s">
        <v>173</v>
      </c>
      <c r="F10" s="26" t="s">
        <v>175</v>
      </c>
      <c r="G10" s="26" t="s">
        <v>32</v>
      </c>
      <c r="H10" s="26" t="s">
        <v>278</v>
      </c>
      <c r="I10" s="231" t="s">
        <v>26</v>
      </c>
      <c r="J10" s="391" t="s">
        <v>259</v>
      </c>
      <c r="K10" s="392" t="s">
        <v>247</v>
      </c>
      <c r="L10" s="422" t="s">
        <v>260</v>
      </c>
      <c r="M10" s="64" t="s">
        <v>98</v>
      </c>
      <c r="N10" s="423" t="s">
        <v>39</v>
      </c>
    </row>
    <row r="11" spans="1:14" ht="30.95" customHeight="1" x14ac:dyDescent="0.3">
      <c r="A11" s="473" t="s">
        <v>199</v>
      </c>
      <c r="B11" s="256" t="s">
        <v>200</v>
      </c>
      <c r="C11" s="29">
        <v>45488.77</v>
      </c>
      <c r="D11" s="30">
        <f>145.92*12</f>
        <v>1751.04</v>
      </c>
      <c r="E11" s="156">
        <f>37.91*12</f>
        <v>454.91999999999996</v>
      </c>
      <c r="F11" s="42">
        <f t="shared" ref="F11:F16" si="0">+ROUND((C11+D11+E11)/12,2)</f>
        <v>3974.56</v>
      </c>
      <c r="G11" s="232">
        <f t="shared" ref="G11:G16" si="1">+F11+D11+C11+E11</f>
        <v>51669.289999999994</v>
      </c>
      <c r="H11" s="33">
        <f t="shared" ref="H11:H16" si="2">G11*38.38%</f>
        <v>19830.673501999998</v>
      </c>
      <c r="I11" s="235">
        <f t="shared" ref="I11:I16" si="3">+ROUND(+G11+H11,2)</f>
        <v>71499.960000000006</v>
      </c>
      <c r="J11" s="395"/>
      <c r="K11" s="395"/>
      <c r="L11" s="395"/>
      <c r="M11" s="395">
        <f>+L11+J11+K11</f>
        <v>0</v>
      </c>
      <c r="N11" s="396">
        <f>+ROUND(+(L11+J11+K11)*I11,2)</f>
        <v>0</v>
      </c>
    </row>
    <row r="12" spans="1:14" ht="30.95" customHeight="1" x14ac:dyDescent="0.3">
      <c r="A12" s="474"/>
      <c r="B12" s="256" t="s">
        <v>201</v>
      </c>
      <c r="C12" s="29">
        <v>36293.08</v>
      </c>
      <c r="D12" s="30">
        <f>116.42*12</f>
        <v>1397.04</v>
      </c>
      <c r="E12" s="156">
        <f>30.24*12</f>
        <v>362.88</v>
      </c>
      <c r="F12" s="42">
        <f t="shared" si="0"/>
        <v>3171.08</v>
      </c>
      <c r="G12" s="232">
        <f t="shared" si="1"/>
        <v>41224.080000000002</v>
      </c>
      <c r="H12" s="33">
        <f t="shared" si="2"/>
        <v>15821.801904000002</v>
      </c>
      <c r="I12" s="235">
        <f t="shared" si="3"/>
        <v>57045.88</v>
      </c>
      <c r="J12" s="395"/>
      <c r="K12" s="395"/>
      <c r="L12" s="395"/>
      <c r="M12" s="395">
        <f t="shared" ref="M12:M16" si="4">+L12+J12+K12</f>
        <v>0</v>
      </c>
      <c r="N12" s="396">
        <f t="shared" ref="N12:N16" si="5">+ROUND(+(L12+J12+K12)*I12,2)</f>
        <v>0</v>
      </c>
    </row>
    <row r="13" spans="1:14" ht="30.95" customHeight="1" x14ac:dyDescent="0.3">
      <c r="A13" s="474"/>
      <c r="B13" s="256" t="s">
        <v>202</v>
      </c>
      <c r="C13" s="29">
        <v>34063.56</v>
      </c>
      <c r="D13" s="30">
        <f>109.26*12</f>
        <v>1311.1200000000001</v>
      </c>
      <c r="E13" s="156">
        <f>28.39*12</f>
        <v>340.68</v>
      </c>
      <c r="F13" s="42">
        <f t="shared" si="0"/>
        <v>2976.28</v>
      </c>
      <c r="G13" s="232">
        <f t="shared" si="1"/>
        <v>38691.64</v>
      </c>
      <c r="H13" s="33">
        <f t="shared" si="2"/>
        <v>14849.851432000001</v>
      </c>
      <c r="I13" s="235">
        <f t="shared" si="3"/>
        <v>53541.49</v>
      </c>
      <c r="J13" s="395"/>
      <c r="K13" s="395"/>
      <c r="L13" s="395"/>
      <c r="M13" s="395">
        <f t="shared" si="4"/>
        <v>0</v>
      </c>
      <c r="N13" s="396">
        <f t="shared" si="5"/>
        <v>0</v>
      </c>
    </row>
    <row r="14" spans="1:14" ht="30.95" customHeight="1" x14ac:dyDescent="0.3">
      <c r="A14" s="474"/>
      <c r="B14" s="256" t="s">
        <v>203</v>
      </c>
      <c r="C14" s="29">
        <v>25983.16</v>
      </c>
      <c r="D14" s="30">
        <f>83.39*12</f>
        <v>1000.6800000000001</v>
      </c>
      <c r="E14" s="156">
        <f>21.65*12</f>
        <v>259.79999999999995</v>
      </c>
      <c r="F14" s="42">
        <f t="shared" si="0"/>
        <v>2270.3000000000002</v>
      </c>
      <c r="G14" s="232">
        <f t="shared" si="1"/>
        <v>29513.94</v>
      </c>
      <c r="H14" s="33">
        <f t="shared" si="2"/>
        <v>11327.450172000001</v>
      </c>
      <c r="I14" s="235">
        <f t="shared" si="3"/>
        <v>40841.39</v>
      </c>
      <c r="J14" s="395"/>
      <c r="K14" s="395"/>
      <c r="L14" s="395"/>
      <c r="M14" s="395">
        <f t="shared" si="4"/>
        <v>0</v>
      </c>
      <c r="N14" s="396">
        <f t="shared" si="5"/>
        <v>0</v>
      </c>
    </row>
    <row r="15" spans="1:14" ht="30.95" customHeight="1" x14ac:dyDescent="0.3">
      <c r="A15" s="474"/>
      <c r="B15" s="256" t="s">
        <v>204</v>
      </c>
      <c r="C15" s="29">
        <v>45861.1</v>
      </c>
      <c r="D15" s="30">
        <f>147.15*12</f>
        <v>1765.8000000000002</v>
      </c>
      <c r="E15" s="156">
        <f>38.22*12</f>
        <v>458.64</v>
      </c>
      <c r="F15" s="42">
        <f t="shared" si="0"/>
        <v>4007.13</v>
      </c>
      <c r="G15" s="232">
        <f t="shared" si="1"/>
        <v>52092.67</v>
      </c>
      <c r="H15" s="33">
        <f t="shared" si="2"/>
        <v>19993.166746000003</v>
      </c>
      <c r="I15" s="235">
        <f t="shared" si="3"/>
        <v>72085.84</v>
      </c>
      <c r="J15" s="395"/>
      <c r="K15" s="395"/>
      <c r="L15" s="395"/>
      <c r="M15" s="395">
        <f t="shared" si="4"/>
        <v>0</v>
      </c>
      <c r="N15" s="396">
        <f t="shared" si="5"/>
        <v>0</v>
      </c>
    </row>
    <row r="16" spans="1:14" ht="30.95" customHeight="1" x14ac:dyDescent="0.3">
      <c r="A16" s="474"/>
      <c r="B16" s="256" t="s">
        <v>205</v>
      </c>
      <c r="C16" s="29">
        <v>39285.94</v>
      </c>
      <c r="D16" s="30">
        <f>126.05*12</f>
        <v>1512.6</v>
      </c>
      <c r="E16" s="156">
        <f>32.74*12</f>
        <v>392.88</v>
      </c>
      <c r="F16" s="42">
        <f t="shared" si="0"/>
        <v>3432.62</v>
      </c>
      <c r="G16" s="232">
        <f t="shared" si="1"/>
        <v>44624.04</v>
      </c>
      <c r="H16" s="33">
        <f t="shared" si="2"/>
        <v>17126.706552000003</v>
      </c>
      <c r="I16" s="235">
        <f t="shared" si="3"/>
        <v>61750.75</v>
      </c>
      <c r="J16" s="395"/>
      <c r="K16" s="395"/>
      <c r="L16" s="395"/>
      <c r="M16" s="395">
        <f t="shared" si="4"/>
        <v>0</v>
      </c>
      <c r="N16" s="396">
        <f t="shared" si="5"/>
        <v>0</v>
      </c>
    </row>
    <row r="17" spans="1:14" ht="9.9499999999999993" customHeight="1" x14ac:dyDescent="0.3">
      <c r="A17" s="255"/>
      <c r="B17" s="39"/>
      <c r="C17" s="80"/>
      <c r="D17" s="80"/>
      <c r="E17" s="80"/>
      <c r="F17" s="80"/>
      <c r="G17" s="80"/>
      <c r="H17" s="80"/>
      <c r="I17" s="80"/>
      <c r="J17" s="398"/>
      <c r="K17" s="398"/>
      <c r="L17" s="397"/>
      <c r="M17" s="397"/>
      <c r="N17" s="80"/>
    </row>
    <row r="18" spans="1:14" ht="142.5" customHeight="1" x14ac:dyDescent="0.3">
      <c r="A18" s="473" t="s">
        <v>9</v>
      </c>
      <c r="B18" s="41"/>
      <c r="C18" s="26" t="s">
        <v>147</v>
      </c>
      <c r="D18" s="26" t="s">
        <v>171</v>
      </c>
      <c r="E18" s="26" t="s">
        <v>27</v>
      </c>
      <c r="F18" s="26" t="s">
        <v>28</v>
      </c>
      <c r="G18" s="26" t="s">
        <v>10</v>
      </c>
      <c r="H18" s="26" t="s">
        <v>29</v>
      </c>
      <c r="I18" s="231" t="s">
        <v>26</v>
      </c>
      <c r="J18" s="391" t="s">
        <v>261</v>
      </c>
      <c r="K18" s="392" t="s">
        <v>247</v>
      </c>
      <c r="L18" s="422" t="s">
        <v>260</v>
      </c>
      <c r="M18" s="64" t="s">
        <v>98</v>
      </c>
      <c r="N18" s="64" t="s">
        <v>39</v>
      </c>
    </row>
    <row r="19" spans="1:14" ht="18" customHeight="1" x14ac:dyDescent="0.3">
      <c r="A19" s="474"/>
      <c r="B19" s="156" t="s">
        <v>190</v>
      </c>
      <c r="C19" s="236">
        <f>34634.49/12*13</f>
        <v>37520.697500000002</v>
      </c>
      <c r="D19" s="236">
        <f>28.86*13</f>
        <v>375.18</v>
      </c>
      <c r="E19" s="236"/>
      <c r="F19" s="236"/>
      <c r="G19" s="236">
        <f>+C19+D19+E19+F19</f>
        <v>37895.877500000002</v>
      </c>
      <c r="H19" s="236">
        <f>+(C19+D19+E19)*38.38%+(F19*32.7%)</f>
        <v>14544.437784500002</v>
      </c>
      <c r="I19" s="235" t="str">
        <f>+IF(E19&lt;&gt;0,+ROUND(+G19+H19,2),"0")</f>
        <v>0</v>
      </c>
      <c r="J19" s="200"/>
      <c r="K19" s="395"/>
      <c r="L19" s="200"/>
      <c r="M19" s="395">
        <f>+L19+J19+K19</f>
        <v>0</v>
      </c>
      <c r="N19" s="396">
        <f>+ROUND(+(L19+J19+K19)*I19,2)</f>
        <v>0</v>
      </c>
    </row>
    <row r="20" spans="1:14" ht="18" customHeight="1" x14ac:dyDescent="0.3">
      <c r="A20" s="474"/>
      <c r="B20" s="37" t="s">
        <v>237</v>
      </c>
      <c r="C20" s="26"/>
      <c r="D20" s="26"/>
      <c r="E20" s="26"/>
      <c r="F20" s="26"/>
      <c r="G20" s="26"/>
      <c r="H20" s="26"/>
      <c r="I20" s="34"/>
      <c r="J20" s="395"/>
      <c r="K20" s="395"/>
      <c r="L20" s="395"/>
      <c r="M20" s="395">
        <f>+L20+J20+K20</f>
        <v>0</v>
      </c>
      <c r="N20" s="396">
        <f>+ROUND(+(L20+J20+K20)*I20,2)</f>
        <v>0</v>
      </c>
    </row>
    <row r="21" spans="1:14" ht="9.9499999999999993" customHeight="1" x14ac:dyDescent="0.3">
      <c r="A21" s="474"/>
      <c r="B21" s="39"/>
      <c r="C21" s="80"/>
      <c r="D21" s="80"/>
      <c r="E21" s="80"/>
      <c r="F21" s="80"/>
      <c r="G21" s="80"/>
      <c r="H21" s="80"/>
      <c r="I21" s="80"/>
      <c r="J21" s="397"/>
      <c r="K21" s="397"/>
      <c r="L21" s="397"/>
      <c r="M21" s="397"/>
      <c r="N21" s="80"/>
    </row>
    <row r="22" spans="1:14" ht="96" customHeight="1" x14ac:dyDescent="0.3">
      <c r="A22" s="474"/>
      <c r="B22" s="41"/>
      <c r="C22" s="26" t="s">
        <v>172</v>
      </c>
      <c r="D22" s="26" t="s">
        <v>173</v>
      </c>
      <c r="E22" s="26" t="s">
        <v>31</v>
      </c>
      <c r="F22" s="26" t="s">
        <v>175</v>
      </c>
      <c r="G22" s="26" t="s">
        <v>32</v>
      </c>
      <c r="H22" s="26" t="s">
        <v>278</v>
      </c>
      <c r="I22" s="231" t="s">
        <v>26</v>
      </c>
      <c r="J22" s="391" t="s">
        <v>261</v>
      </c>
      <c r="K22" s="392" t="s">
        <v>250</v>
      </c>
      <c r="L22" s="422" t="s">
        <v>260</v>
      </c>
      <c r="M22" s="64" t="s">
        <v>98</v>
      </c>
      <c r="N22" s="64" t="s">
        <v>39</v>
      </c>
    </row>
    <row r="23" spans="1:14" ht="18" customHeight="1" x14ac:dyDescent="0.3">
      <c r="A23" s="474"/>
      <c r="B23" s="156" t="s">
        <v>11</v>
      </c>
      <c r="C23" s="29">
        <f>25363.13</f>
        <v>25363.13</v>
      </c>
      <c r="D23" s="232">
        <f>21.14*12</f>
        <v>253.68</v>
      </c>
      <c r="E23" s="232"/>
      <c r="F23" s="42">
        <f>+ROUND((C23+D23+E23)/12,2)</f>
        <v>2134.73</v>
      </c>
      <c r="G23" s="232">
        <f>+F23+D23+C23+E23</f>
        <v>27751.54</v>
      </c>
      <c r="H23" s="33">
        <f>G23*38.38%</f>
        <v>10651.041052</v>
      </c>
      <c r="I23" s="235">
        <f>+ROUND(+G23+H23,2)</f>
        <v>38402.58</v>
      </c>
      <c r="J23" s="395"/>
      <c r="K23" s="395"/>
      <c r="L23" s="395"/>
      <c r="M23" s="395">
        <f>+L23+J23+K23</f>
        <v>0</v>
      </c>
      <c r="N23" s="396">
        <f>+ROUND(+(L23+J23+K23)*I23,2)</f>
        <v>0</v>
      </c>
    </row>
    <row r="24" spans="1:14" ht="17.25" customHeight="1" x14ac:dyDescent="0.3">
      <c r="A24" s="474"/>
      <c r="B24" s="37" t="s">
        <v>19</v>
      </c>
      <c r="C24" s="402"/>
      <c r="D24" s="402"/>
      <c r="E24" s="402"/>
      <c r="F24" s="402"/>
      <c r="G24" s="402"/>
      <c r="H24" s="402"/>
      <c r="I24" s="66">
        <f>+I23-I26</f>
        <v>6781.4600000000028</v>
      </c>
      <c r="J24" s="395"/>
      <c r="K24" s="395"/>
      <c r="L24" s="395"/>
      <c r="M24" s="395">
        <f>+L24+J24+K24</f>
        <v>0</v>
      </c>
      <c r="N24" s="396">
        <f>+ROUND(+(L24+J24+K24)*I24,2)</f>
        <v>0</v>
      </c>
    </row>
    <row r="25" spans="1:14" ht="9.9499999999999993" customHeight="1" x14ac:dyDescent="0.3">
      <c r="A25" s="474"/>
      <c r="B25" s="43"/>
      <c r="C25" s="69"/>
      <c r="D25" s="203"/>
      <c r="E25" s="203"/>
      <c r="F25" s="69"/>
      <c r="G25" s="69"/>
      <c r="H25" s="69"/>
      <c r="I25" s="69"/>
      <c r="J25" s="201"/>
      <c r="K25" s="201"/>
      <c r="L25" s="201"/>
      <c r="M25" s="201"/>
      <c r="N25" s="69"/>
    </row>
    <row r="26" spans="1:14" ht="18" customHeight="1" x14ac:dyDescent="0.3">
      <c r="A26" s="474"/>
      <c r="B26" s="156" t="s">
        <v>12</v>
      </c>
      <c r="C26" s="29">
        <f>20884.37</f>
        <v>20884.37</v>
      </c>
      <c r="D26" s="232">
        <f>17.4*12</f>
        <v>208.79999999999998</v>
      </c>
      <c r="E26" s="232"/>
      <c r="F26" s="42">
        <f>+ROUND((C26+D26+E26)/12,2)</f>
        <v>1757.76</v>
      </c>
      <c r="G26" s="232">
        <f>+F26+D26+C26+E26</f>
        <v>22850.93</v>
      </c>
      <c r="H26" s="33">
        <f>G26*38.38%</f>
        <v>8770.1869340000012</v>
      </c>
      <c r="I26" s="235">
        <f>+ROUND(+G26+H26,2)</f>
        <v>31621.119999999999</v>
      </c>
      <c r="J26" s="395"/>
      <c r="K26" s="395"/>
      <c r="L26" s="395"/>
      <c r="M26" s="395">
        <f>+L26+J26+K26</f>
        <v>0</v>
      </c>
      <c r="N26" s="396">
        <f>+ROUND(+(L26+J26+K26)*I26,2)</f>
        <v>0</v>
      </c>
    </row>
    <row r="27" spans="1:14" ht="18" customHeight="1" x14ac:dyDescent="0.3">
      <c r="A27" s="474"/>
      <c r="B27" s="37" t="s">
        <v>20</v>
      </c>
      <c r="C27" s="403"/>
      <c r="D27" s="199"/>
      <c r="E27" s="199"/>
      <c r="F27" s="404"/>
      <c r="G27" s="79"/>
      <c r="H27" s="402"/>
      <c r="I27" s="66">
        <f>+I26-I29</f>
        <v>1569.6499999999978</v>
      </c>
      <c r="J27" s="395"/>
      <c r="K27" s="395"/>
      <c r="L27" s="395"/>
      <c r="M27" s="395">
        <f>+L27+J27+K27</f>
        <v>0</v>
      </c>
      <c r="N27" s="396">
        <f>+ROUND(+(L27+J27+K27)*I27,2)</f>
        <v>0</v>
      </c>
    </row>
    <row r="28" spans="1:14" ht="9.9499999999999993" customHeight="1" x14ac:dyDescent="0.3">
      <c r="A28" s="474"/>
      <c r="B28" s="48"/>
      <c r="C28" s="203"/>
      <c r="D28" s="71"/>
      <c r="E28" s="203"/>
      <c r="F28" s="203"/>
      <c r="G28" s="69"/>
      <c r="H28" s="71"/>
      <c r="I28" s="71"/>
      <c r="J28" s="202"/>
      <c r="K28" s="202"/>
      <c r="L28" s="202"/>
      <c r="M28" s="202"/>
      <c r="N28" s="71"/>
    </row>
    <row r="29" spans="1:14" ht="18" customHeight="1" x14ac:dyDescent="0.3">
      <c r="A29" s="474"/>
      <c r="B29" s="156" t="s">
        <v>13</v>
      </c>
      <c r="C29" s="29">
        <f>19847.64</f>
        <v>19847.64</v>
      </c>
      <c r="D29" s="232">
        <f>16.54*12</f>
        <v>198.48</v>
      </c>
      <c r="E29" s="232"/>
      <c r="F29" s="42">
        <f>+ROUND((C29+D29+E29)/12,2)</f>
        <v>1670.51</v>
      </c>
      <c r="G29" s="232">
        <f>+F29+D29+C29+E29</f>
        <v>21716.63</v>
      </c>
      <c r="H29" s="33">
        <f>G29*38.38%</f>
        <v>8334.8425940000016</v>
      </c>
      <c r="I29" s="235">
        <f>+ROUND(+G29+H29,2)</f>
        <v>30051.47</v>
      </c>
      <c r="J29" s="395"/>
      <c r="K29" s="395"/>
      <c r="L29" s="395"/>
      <c r="M29" s="395">
        <f>+L29+J29+K29</f>
        <v>0</v>
      </c>
      <c r="N29" s="396">
        <f>+ROUND(+(L29+J29+K29)*I29,2)</f>
        <v>0</v>
      </c>
    </row>
    <row r="30" spans="1:14" ht="9.9499999999999993" customHeight="1" x14ac:dyDescent="0.3">
      <c r="A30" s="475"/>
      <c r="B30" s="43"/>
      <c r="C30" s="69"/>
      <c r="D30" s="203"/>
      <c r="E30" s="203"/>
      <c r="F30" s="69"/>
      <c r="G30" s="69"/>
      <c r="H30" s="71"/>
      <c r="I30" s="71"/>
      <c r="J30" s="202"/>
      <c r="K30" s="202"/>
      <c r="L30" s="202"/>
      <c r="M30" s="202"/>
      <c r="N30" s="71"/>
    </row>
    <row r="31" spans="1:14" ht="37.5" customHeight="1" x14ac:dyDescent="0.3">
      <c r="B31" s="72"/>
      <c r="C31" s="72"/>
      <c r="D31" s="12"/>
      <c r="E31" s="12"/>
      <c r="F31" s="72"/>
      <c r="G31" s="72"/>
      <c r="H31" s="72"/>
      <c r="I31" s="143" t="s">
        <v>14</v>
      </c>
      <c r="J31" s="405">
        <f>+SUM(J7:J30)</f>
        <v>0</v>
      </c>
      <c r="K31" s="406">
        <f>+SUM(K7:K30)</f>
        <v>0</v>
      </c>
      <c r="L31" s="405">
        <f>+SUM(L7:L30)</f>
        <v>0</v>
      </c>
      <c r="M31" s="406">
        <f>+SUM(M7:M30)</f>
        <v>0</v>
      </c>
      <c r="N31" s="407">
        <f>+SUM(N7:N30)</f>
        <v>0</v>
      </c>
    </row>
    <row r="32" spans="1:14" ht="9.9499999999999993" customHeight="1" x14ac:dyDescent="0.3">
      <c r="B32" s="72"/>
      <c r="C32" s="72"/>
      <c r="D32" s="12"/>
      <c r="E32" s="12"/>
      <c r="F32" s="72"/>
      <c r="G32" s="72"/>
      <c r="H32" s="72"/>
      <c r="I32" s="95"/>
      <c r="J32" s="408"/>
      <c r="K32" s="408"/>
      <c r="L32" s="408"/>
      <c r="M32" s="409"/>
      <c r="N32" s="410"/>
    </row>
    <row r="33" spans="2:15" ht="53.25" customHeight="1" x14ac:dyDescent="0.3">
      <c r="B33" s="72"/>
      <c r="C33" s="72"/>
      <c r="D33" s="72"/>
      <c r="E33" s="72"/>
      <c r="F33" s="72"/>
      <c r="G33" s="72"/>
      <c r="H33" s="72"/>
      <c r="I33" s="72"/>
      <c r="J33" s="411"/>
      <c r="L33" s="12"/>
      <c r="M33" s="412" t="s">
        <v>99</v>
      </c>
      <c r="N33" s="412" t="s">
        <v>100</v>
      </c>
    </row>
    <row r="34" spans="2:15" ht="30.75" customHeight="1" x14ac:dyDescent="0.3">
      <c r="B34" s="72"/>
      <c r="C34" s="72"/>
      <c r="D34" s="72"/>
      <c r="E34" s="72"/>
      <c r="F34" s="72"/>
      <c r="G34" s="72"/>
      <c r="H34" s="72"/>
      <c r="I34" s="606" t="s">
        <v>183</v>
      </c>
      <c r="J34" s="479"/>
      <c r="K34" s="479"/>
      <c r="L34" s="480"/>
      <c r="M34" s="413">
        <f>+L7</f>
        <v>0</v>
      </c>
      <c r="N34" s="414">
        <f>+ROUND(+($L$7*$I$7),2)</f>
        <v>0</v>
      </c>
    </row>
    <row r="35" spans="2:15" ht="30.75" customHeight="1" x14ac:dyDescent="0.3">
      <c r="B35" s="72"/>
      <c r="C35" s="72"/>
      <c r="D35" s="72"/>
      <c r="E35" s="72"/>
      <c r="F35" s="72"/>
      <c r="G35" s="72"/>
      <c r="H35" s="72"/>
      <c r="I35" s="606" t="s">
        <v>216</v>
      </c>
      <c r="J35" s="479"/>
      <c r="K35" s="479"/>
      <c r="L35" s="480"/>
      <c r="M35" s="413">
        <f>+L8+L19+L20+L23+L24+L26+L27+L29+L11+L12+L13+L14+L15+L16</f>
        <v>0</v>
      </c>
      <c r="N35" s="414">
        <f>+ROUND(+($I$8*$L$8)+($I$23*$L$23)+($I$24*$L$24)+($I$26*$L$26)+($I$27*$L$27)+($I$29*$L$29)+($I$19*$L$19)+($I$20*$L$20)+($I$11*$L$11)+($I$12*$L$12)+($I$13*$L$13)+($I$14*$L$14)+($I$15*$L$15)+($I$16*$L$16),2)</f>
        <v>0</v>
      </c>
    </row>
    <row r="36" spans="2:15" ht="30.75" customHeight="1" x14ac:dyDescent="0.3">
      <c r="B36" s="72"/>
      <c r="C36" s="72"/>
      <c r="D36" s="72"/>
      <c r="E36" s="206"/>
      <c r="F36" s="206"/>
      <c r="G36" s="206"/>
      <c r="H36" s="206"/>
      <c r="I36" s="606" t="s">
        <v>123</v>
      </c>
      <c r="J36" s="479"/>
      <c r="K36" s="479"/>
      <c r="L36" s="480"/>
      <c r="M36" s="413">
        <f>+J7+J8+J19+J20+J23+J24+J26+J27+J29+J11+J12+J13+J14+J15+J16</f>
        <v>0</v>
      </c>
      <c r="N36" s="414">
        <f>+ROUND(($J$7*$I$7)+($I$8*$J$8)+($I$23*$J$23)+($I$24*$J$24)+($I$26*$J$26)+($I$27*$J$27)+($I$29*$J$29)+($I$19*$J$19)+($I$20*$J$20)+($I$11*$J$11)+($I$12*$J$12)+($I$13*$J$13)+($I$14*$J$14)+($I$15*$J$15)+($I$16*$J$16),2)</f>
        <v>0</v>
      </c>
    </row>
    <row r="37" spans="2:15" ht="30.75" customHeight="1" x14ac:dyDescent="0.3">
      <c r="I37" s="606" t="s">
        <v>101</v>
      </c>
      <c r="J37" s="479"/>
      <c r="K37" s="479"/>
      <c r="L37" s="480"/>
      <c r="M37" s="415">
        <f>+K7+K8+K19+K20+K23+K24+K26+K27+K29+K11+K12+K13+K14+K15+K16</f>
        <v>0</v>
      </c>
      <c r="N37" s="416">
        <f>+ROUND(($K$7*$I$7)+($I$8*$K$8)+($I$23*$K$23)+($I$24*$K$24)+($I$26*$K$26)+($I$27*$K$27)+($I$29*$K$29)+($I$19*$K$19)+($I$20*$K$20)+($I$11*$K$11)+($I$12*$K$12)+($I$13*$K$13)+($I$14*$K$14)+($I$15*$K$15)+($I$16*$K$16),2)</f>
        <v>0</v>
      </c>
    </row>
    <row r="39" spans="2:15" x14ac:dyDescent="0.3">
      <c r="B39" s="47" t="s">
        <v>145</v>
      </c>
      <c r="O39" s="411"/>
    </row>
    <row r="40" spans="2:15" ht="30.6" customHeight="1" x14ac:dyDescent="0.3">
      <c r="B40" s="417" t="s">
        <v>138</v>
      </c>
      <c r="C40" s="417" t="s">
        <v>141</v>
      </c>
      <c r="D40" s="417"/>
      <c r="E40" s="417"/>
      <c r="F40" s="417"/>
      <c r="G40" s="417"/>
      <c r="H40" s="417"/>
      <c r="I40" s="417"/>
      <c r="O40" s="411"/>
    </row>
    <row r="41" spans="2:15" ht="30.6" customHeight="1" x14ac:dyDescent="0.3">
      <c r="B41" s="418" t="s">
        <v>138</v>
      </c>
      <c r="C41" s="418"/>
      <c r="D41" s="418"/>
      <c r="E41" s="418"/>
      <c r="F41" s="418"/>
      <c r="G41" s="418"/>
      <c r="H41" s="418"/>
      <c r="I41" s="418"/>
      <c r="O41" s="411"/>
    </row>
    <row r="42" spans="2:15" ht="30.6" customHeight="1" x14ac:dyDescent="0.3">
      <c r="B42" s="418" t="s">
        <v>138</v>
      </c>
      <c r="C42" s="418"/>
      <c r="D42" s="418"/>
      <c r="E42" s="418"/>
      <c r="F42" s="418"/>
      <c r="G42" s="418"/>
      <c r="H42" s="418"/>
      <c r="I42" s="418"/>
      <c r="O42" s="411"/>
    </row>
    <row r="43" spans="2:15" ht="30.6" customHeight="1" x14ac:dyDescent="0.3">
      <c r="B43" s="419" t="s">
        <v>138</v>
      </c>
      <c r="C43" s="419"/>
      <c r="D43" s="419"/>
      <c r="E43" s="419"/>
      <c r="F43" s="419"/>
      <c r="G43" s="419"/>
      <c r="H43" s="419"/>
      <c r="I43" s="419"/>
      <c r="O43" s="411"/>
    </row>
    <row r="44" spans="2:15" x14ac:dyDescent="0.3">
      <c r="O44" s="411"/>
    </row>
    <row r="45" spans="2:15" x14ac:dyDescent="0.3">
      <c r="B45" s="47" t="s">
        <v>146</v>
      </c>
      <c r="O45" s="411"/>
    </row>
    <row r="46" spans="2:15" ht="25.5" customHeight="1" x14ac:dyDescent="0.3">
      <c r="B46" s="418" t="s">
        <v>140</v>
      </c>
      <c r="C46" s="418" t="s">
        <v>142</v>
      </c>
      <c r="D46" s="418"/>
      <c r="E46" s="418"/>
      <c r="F46" s="418"/>
      <c r="G46" s="418"/>
      <c r="H46" s="418"/>
      <c r="I46" s="418"/>
      <c r="O46" s="411"/>
    </row>
    <row r="47" spans="2:15" ht="25.5" customHeight="1" x14ac:dyDescent="0.3">
      <c r="B47" s="418" t="s">
        <v>140</v>
      </c>
      <c r="C47" s="418"/>
      <c r="D47" s="418"/>
      <c r="E47" s="418"/>
      <c r="F47" s="418"/>
      <c r="G47" s="418"/>
      <c r="H47" s="418"/>
      <c r="I47" s="418"/>
      <c r="O47" s="411"/>
    </row>
    <row r="48" spans="2:15" ht="25.5" customHeight="1" x14ac:dyDescent="0.3">
      <c r="B48" s="418" t="s">
        <v>140</v>
      </c>
      <c r="C48" s="418"/>
      <c r="D48" s="418"/>
      <c r="E48" s="418"/>
      <c r="F48" s="418"/>
      <c r="G48" s="418"/>
      <c r="H48" s="418"/>
      <c r="I48" s="418"/>
      <c r="O48" s="411"/>
    </row>
    <row r="49" spans="1:15" ht="25.5" customHeight="1" x14ac:dyDescent="0.3">
      <c r="B49" s="418" t="s">
        <v>140</v>
      </c>
      <c r="C49" s="418"/>
      <c r="D49" s="418"/>
      <c r="E49" s="418"/>
      <c r="F49" s="418"/>
      <c r="G49" s="418"/>
      <c r="H49" s="418"/>
      <c r="I49" s="418"/>
      <c r="O49" s="411"/>
    </row>
    <row r="52" spans="1:15" x14ac:dyDescent="0.3">
      <c r="A52" s="460" t="s">
        <v>48</v>
      </c>
      <c r="B52" s="461"/>
      <c r="C52" s="461"/>
      <c r="D52" s="461"/>
      <c r="E52" s="461"/>
      <c r="F52" s="461"/>
      <c r="G52" s="461"/>
      <c r="H52" s="461"/>
      <c r="I52" s="461"/>
      <c r="J52" s="461"/>
      <c r="K52" s="461"/>
      <c r="L52" s="461"/>
      <c r="M52" s="461"/>
      <c r="N52" s="462"/>
    </row>
    <row r="53" spans="1:15" ht="21" customHeight="1" x14ac:dyDescent="0.3">
      <c r="A53" s="617" t="s">
        <v>252</v>
      </c>
      <c r="B53" s="618"/>
      <c r="C53" s="618"/>
      <c r="D53" s="618"/>
      <c r="E53" s="618"/>
      <c r="F53" s="618"/>
      <c r="G53" s="618"/>
      <c r="H53" s="618"/>
      <c r="I53" s="618"/>
      <c r="J53" s="618"/>
      <c r="K53" s="618"/>
      <c r="L53" s="618"/>
      <c r="M53" s="618"/>
      <c r="N53" s="619"/>
    </row>
    <row r="54" spans="1:15" ht="21" customHeight="1" x14ac:dyDescent="0.3">
      <c r="A54" s="608" t="s">
        <v>253</v>
      </c>
      <c r="B54" s="608"/>
      <c r="C54" s="608"/>
      <c r="D54" s="608"/>
      <c r="E54" s="608"/>
      <c r="F54" s="608"/>
      <c r="G54" s="608"/>
      <c r="H54" s="608"/>
      <c r="I54" s="608"/>
      <c r="J54" s="608"/>
      <c r="K54" s="608"/>
      <c r="L54" s="608"/>
      <c r="M54" s="608"/>
      <c r="N54" s="608"/>
    </row>
    <row r="55" spans="1:15" ht="21" customHeight="1" x14ac:dyDescent="0.3">
      <c r="A55" s="609" t="s">
        <v>254</v>
      </c>
      <c r="B55" s="609"/>
      <c r="C55" s="609"/>
      <c r="D55" s="609"/>
      <c r="E55" s="609"/>
      <c r="F55" s="609"/>
      <c r="G55" s="609"/>
      <c r="H55" s="609"/>
      <c r="I55" s="609"/>
      <c r="J55" s="609"/>
      <c r="K55" s="609"/>
      <c r="L55" s="609"/>
      <c r="M55" s="609"/>
      <c r="N55" s="609"/>
    </row>
    <row r="56" spans="1:15" ht="23.25" customHeight="1" x14ac:dyDescent="0.3">
      <c r="A56" s="610" t="s">
        <v>255</v>
      </c>
      <c r="B56" s="611"/>
      <c r="C56" s="611"/>
      <c r="D56" s="611"/>
      <c r="E56" s="611"/>
      <c r="F56" s="611"/>
      <c r="G56" s="611"/>
      <c r="H56" s="611"/>
      <c r="I56" s="611"/>
      <c r="J56" s="611"/>
      <c r="K56" s="611"/>
      <c r="L56" s="611"/>
      <c r="M56" s="611"/>
      <c r="N56" s="616"/>
    </row>
    <row r="57" spans="1:15" s="420" customFormat="1" ht="36" customHeight="1" x14ac:dyDescent="0.3">
      <c r="A57" s="609" t="s">
        <v>269</v>
      </c>
      <c r="B57" s="609"/>
      <c r="C57" s="609"/>
      <c r="D57" s="609"/>
      <c r="E57" s="609"/>
      <c r="F57" s="609"/>
      <c r="G57" s="609"/>
      <c r="H57" s="609"/>
      <c r="I57" s="609"/>
      <c r="J57" s="609"/>
      <c r="K57" s="609"/>
      <c r="L57" s="609"/>
      <c r="M57" s="609"/>
      <c r="N57" s="609"/>
      <c r="O57" s="609"/>
    </row>
    <row r="58" spans="1:15" x14ac:dyDescent="0.3">
      <c r="A58" s="607" t="s">
        <v>242</v>
      </c>
      <c r="B58" s="607"/>
      <c r="C58" s="607"/>
      <c r="D58" s="607"/>
      <c r="E58" s="607"/>
      <c r="F58" s="607"/>
      <c r="G58" s="607"/>
      <c r="H58" s="607"/>
      <c r="I58" s="607"/>
      <c r="J58" s="607"/>
      <c r="K58" s="607"/>
      <c r="L58" s="607"/>
      <c r="M58" s="607"/>
      <c r="N58" s="607"/>
    </row>
    <row r="59" spans="1:15" x14ac:dyDescent="0.3">
      <c r="A59" s="421"/>
    </row>
  </sheetData>
  <sheetProtection selectLockedCells="1" selectUnlockedCells="1"/>
  <mergeCells count="22">
    <mergeCell ref="I37:L37"/>
    <mergeCell ref="A1:C1"/>
    <mergeCell ref="G1:J1"/>
    <mergeCell ref="A2:C2"/>
    <mergeCell ref="G2:J3"/>
    <mergeCell ref="K2:K3"/>
    <mergeCell ref="A3:C3"/>
    <mergeCell ref="A5:N5"/>
    <mergeCell ref="A6:A8"/>
    <mergeCell ref="A18:A30"/>
    <mergeCell ref="L2:L3"/>
    <mergeCell ref="I34:L34"/>
    <mergeCell ref="I35:L35"/>
    <mergeCell ref="I36:L36"/>
    <mergeCell ref="A11:A16"/>
    <mergeCell ref="A58:N58"/>
    <mergeCell ref="A52:N52"/>
    <mergeCell ref="A53:N53"/>
    <mergeCell ref="A54:N54"/>
    <mergeCell ref="A55:N55"/>
    <mergeCell ref="A56:N56"/>
    <mergeCell ref="A57:O57"/>
  </mergeCells>
  <hyperlinks>
    <hyperlink ref="D3" r:id="rId1" xr:uid="{1D748026-3196-41A9-B580-8EA005AD5055}"/>
  </hyperlinks>
  <pageMargins left="0.45" right="0.47013888888888888" top="0.62013888888888891" bottom="0.47013888888888888" header="0.51180555555555551" footer="0.51180555555555551"/>
  <pageSetup paperSize="9" scale="29" firstPageNumber="0"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D42F2-5126-4440-BC7F-E9FF02EDB85E}">
  <sheetPr>
    <tabColor theme="5"/>
    <pageSetUpPr fitToPage="1"/>
  </sheetPr>
  <dimension ref="A1:N30"/>
  <sheetViews>
    <sheetView showGridLines="0" zoomScale="80" zoomScaleNormal="80" workbookViewId="0">
      <selection activeCell="A3" sqref="A3:C3"/>
    </sheetView>
  </sheetViews>
  <sheetFormatPr defaultColWidth="8.85546875" defaultRowHeight="18" x14ac:dyDescent="0.25"/>
  <cols>
    <col min="1" max="1" width="16.42578125" style="425" customWidth="1"/>
    <col min="2" max="2" width="17.28515625" style="425" customWidth="1"/>
    <col min="3" max="5" width="16.7109375" style="425" customWidth="1"/>
    <col min="6" max="6" width="22.85546875" style="425" customWidth="1"/>
    <col min="7" max="7" width="38.28515625" style="425" customWidth="1"/>
    <col min="8" max="8" width="13.7109375" style="425" customWidth="1"/>
    <col min="9" max="9" width="13.28515625" style="425" customWidth="1"/>
    <col min="10" max="10" width="12.7109375" style="425" customWidth="1"/>
    <col min="11" max="11" width="18" style="425" customWidth="1"/>
    <col min="12" max="16384" width="8.85546875" style="425"/>
  </cols>
  <sheetData>
    <row r="1" spans="1:14" s="11" customFormat="1" ht="19.899999999999999" customHeight="1" x14ac:dyDescent="0.3">
      <c r="A1" s="645" t="s">
        <v>294</v>
      </c>
      <c r="B1" s="646"/>
      <c r="C1" s="646"/>
      <c r="D1" s="463" t="s">
        <v>1</v>
      </c>
      <c r="E1" s="464"/>
      <c r="F1" s="464"/>
      <c r="G1" s="465"/>
      <c r="M1" s="424"/>
      <c r="N1" s="424"/>
    </row>
    <row r="2" spans="1:14" s="11" customFormat="1" ht="19.899999999999999" customHeight="1" x14ac:dyDescent="0.3">
      <c r="A2" s="647" t="s">
        <v>295</v>
      </c>
      <c r="B2" s="648"/>
      <c r="C2" s="648"/>
      <c r="D2" s="466" t="s">
        <v>292</v>
      </c>
      <c r="E2" s="467"/>
      <c r="F2" s="467"/>
      <c r="G2" s="468"/>
      <c r="M2" s="424"/>
      <c r="N2" s="424"/>
    </row>
    <row r="3" spans="1:14" s="11" customFormat="1" ht="19.899999999999999" customHeight="1" thickBot="1" x14ac:dyDescent="0.35">
      <c r="A3" s="649" t="s">
        <v>296</v>
      </c>
      <c r="B3" s="650"/>
      <c r="C3" s="650"/>
      <c r="D3" s="469"/>
      <c r="E3" s="470"/>
      <c r="F3" s="470"/>
      <c r="G3" s="471"/>
      <c r="M3" s="424"/>
      <c r="N3" s="424"/>
    </row>
    <row r="4" spans="1:14" s="11" customFormat="1" ht="10.15" customHeight="1" x14ac:dyDescent="0.3">
      <c r="A4" s="23"/>
      <c r="B4" s="23"/>
      <c r="C4" s="23"/>
      <c r="D4" s="23"/>
      <c r="E4" s="23"/>
      <c r="F4" s="23"/>
      <c r="G4" s="23"/>
      <c r="H4" s="23"/>
      <c r="I4" s="23"/>
      <c r="J4" s="23"/>
      <c r="K4" s="23"/>
      <c r="L4" s="23"/>
    </row>
    <row r="5" spans="1:14" ht="31.5" customHeight="1" x14ac:dyDescent="0.25">
      <c r="A5" s="651" t="s">
        <v>149</v>
      </c>
      <c r="B5" s="651"/>
      <c r="C5" s="651"/>
      <c r="D5" s="651"/>
      <c r="E5" s="651"/>
      <c r="F5" s="651"/>
      <c r="G5" s="651"/>
      <c r="I5" s="636" t="s">
        <v>262</v>
      </c>
      <c r="J5" s="637"/>
      <c r="K5" s="638"/>
    </row>
    <row r="6" spans="1:14" ht="10.15" customHeight="1" x14ac:dyDescent="0.25">
      <c r="A6" s="652" t="s">
        <v>40</v>
      </c>
      <c r="B6" s="653" t="s">
        <v>6</v>
      </c>
      <c r="C6" s="654" t="s">
        <v>41</v>
      </c>
      <c r="D6" s="634" t="s">
        <v>55</v>
      </c>
      <c r="E6" s="634" t="s">
        <v>86</v>
      </c>
      <c r="F6" s="626" t="s">
        <v>50</v>
      </c>
      <c r="G6" s="657" t="s">
        <v>42</v>
      </c>
      <c r="I6" s="639"/>
      <c r="J6" s="640"/>
      <c r="K6" s="641"/>
    </row>
    <row r="7" spans="1:14" ht="30" customHeight="1" x14ac:dyDescent="0.25">
      <c r="A7" s="652"/>
      <c r="B7" s="653"/>
      <c r="C7" s="654"/>
      <c r="D7" s="634"/>
      <c r="E7" s="634"/>
      <c r="F7" s="626"/>
      <c r="G7" s="627"/>
      <c r="I7" s="639"/>
      <c r="J7" s="640"/>
      <c r="K7" s="641"/>
    </row>
    <row r="8" spans="1:14" ht="19.899999999999999" customHeight="1" x14ac:dyDescent="0.25">
      <c r="A8" s="652"/>
      <c r="B8" s="653"/>
      <c r="C8" s="654"/>
      <c r="D8" s="634"/>
      <c r="E8" s="634"/>
      <c r="F8" s="626"/>
      <c r="G8" s="627"/>
      <c r="I8" s="639"/>
      <c r="J8" s="640"/>
      <c r="K8" s="641"/>
    </row>
    <row r="9" spans="1:14" ht="79.900000000000006" customHeight="1" x14ac:dyDescent="0.25">
      <c r="A9" s="652"/>
      <c r="B9" s="653"/>
      <c r="C9" s="655"/>
      <c r="D9" s="635"/>
      <c r="E9" s="635"/>
      <c r="F9" s="656"/>
      <c r="G9" s="658" t="s">
        <v>43</v>
      </c>
      <c r="I9" s="639"/>
      <c r="J9" s="640"/>
      <c r="K9" s="641"/>
    </row>
    <row r="10" spans="1:14" ht="31.9" customHeight="1" x14ac:dyDescent="0.25">
      <c r="A10" s="652"/>
      <c r="B10" s="26" t="s">
        <v>7</v>
      </c>
      <c r="C10" s="6">
        <f>+'Tab.1 valore finanziario D.O.'!I8</f>
        <v>87204.47</v>
      </c>
      <c r="D10" s="426"/>
      <c r="E10" s="426"/>
      <c r="F10" s="4">
        <f>+ROUND((C10*(D10+E10)),2)</f>
        <v>0</v>
      </c>
      <c r="G10" s="659"/>
      <c r="I10" s="639"/>
      <c r="J10" s="640"/>
      <c r="K10" s="641"/>
    </row>
    <row r="11" spans="1:14" ht="31.9" customHeight="1" x14ac:dyDescent="0.25">
      <c r="A11" s="652"/>
      <c r="B11" s="26" t="s">
        <v>8</v>
      </c>
      <c r="C11" s="6">
        <f>+'Tab.1 valore finanziario D.O.'!I9</f>
        <v>68215.58</v>
      </c>
      <c r="D11" s="426"/>
      <c r="E11" s="426"/>
      <c r="F11" s="4">
        <f>+ROUND((C11*(D11+E11)),2)</f>
        <v>0</v>
      </c>
      <c r="G11" s="657"/>
      <c r="I11" s="642"/>
      <c r="J11" s="643"/>
      <c r="K11" s="644"/>
    </row>
    <row r="12" spans="1:14" ht="8.4499999999999993" customHeight="1" x14ac:dyDescent="0.25">
      <c r="A12" s="427"/>
      <c r="B12" s="428"/>
      <c r="C12" s="428"/>
      <c r="D12" s="429"/>
      <c r="E12" s="429"/>
      <c r="F12" s="430"/>
      <c r="G12" s="430"/>
    </row>
    <row r="13" spans="1:14" ht="33.950000000000003" customHeight="1" x14ac:dyDescent="0.25">
      <c r="A13" s="620" t="s">
        <v>213</v>
      </c>
      <c r="B13" s="26" t="s">
        <v>200</v>
      </c>
      <c r="C13" s="276">
        <v>45488.77</v>
      </c>
      <c r="D13" s="395"/>
      <c r="E13" s="395"/>
      <c r="F13" s="4">
        <f>+ROUND((C13*(D13+E13)),2)</f>
        <v>0</v>
      </c>
      <c r="G13" s="623" t="s">
        <v>43</v>
      </c>
    </row>
    <row r="14" spans="1:14" ht="33.950000000000003" customHeight="1" x14ac:dyDescent="0.25">
      <c r="A14" s="621"/>
      <c r="B14" s="26" t="s">
        <v>201</v>
      </c>
      <c r="C14" s="276">
        <v>36293.08</v>
      </c>
      <c r="D14" s="395"/>
      <c r="E14" s="395"/>
      <c r="F14" s="4">
        <f t="shared" ref="F14:F18" si="0">+ROUND((C14*(D14+E14)),2)</f>
        <v>0</v>
      </c>
      <c r="G14" s="624"/>
    </row>
    <row r="15" spans="1:14" ht="33.950000000000003" customHeight="1" x14ac:dyDescent="0.25">
      <c r="A15" s="621"/>
      <c r="B15" s="26" t="s">
        <v>202</v>
      </c>
      <c r="C15" s="276">
        <v>34063.56</v>
      </c>
      <c r="D15" s="395"/>
      <c r="E15" s="395"/>
      <c r="F15" s="4">
        <f t="shared" si="0"/>
        <v>0</v>
      </c>
      <c r="G15" s="624"/>
    </row>
    <row r="16" spans="1:14" ht="33.950000000000003" customHeight="1" x14ac:dyDescent="0.25">
      <c r="A16" s="621"/>
      <c r="B16" s="26" t="s">
        <v>203</v>
      </c>
      <c r="C16" s="276">
        <v>25983.16</v>
      </c>
      <c r="D16" s="395"/>
      <c r="E16" s="395"/>
      <c r="F16" s="4">
        <f t="shared" si="0"/>
        <v>0</v>
      </c>
      <c r="G16" s="624"/>
    </row>
    <row r="17" spans="1:11" ht="33.950000000000003" customHeight="1" x14ac:dyDescent="0.25">
      <c r="A17" s="621"/>
      <c r="B17" s="26" t="s">
        <v>204</v>
      </c>
      <c r="C17" s="276">
        <v>45861.1</v>
      </c>
      <c r="D17" s="395"/>
      <c r="E17" s="395"/>
      <c r="F17" s="4">
        <f t="shared" si="0"/>
        <v>0</v>
      </c>
      <c r="G17" s="624"/>
    </row>
    <row r="18" spans="1:11" ht="33.950000000000003" customHeight="1" x14ac:dyDescent="0.25">
      <c r="A18" s="622"/>
      <c r="B18" s="26" t="s">
        <v>205</v>
      </c>
      <c r="C18" s="276">
        <v>39285.94</v>
      </c>
      <c r="D18" s="395"/>
      <c r="E18" s="395"/>
      <c r="F18" s="4">
        <f t="shared" si="0"/>
        <v>0</v>
      </c>
      <c r="G18" s="625"/>
    </row>
    <row r="19" spans="1:11" ht="6.95" customHeight="1" x14ac:dyDescent="0.25">
      <c r="A19" s="431"/>
      <c r="B19" s="432"/>
      <c r="C19" s="433"/>
      <c r="D19" s="434"/>
      <c r="E19" s="434"/>
      <c r="F19" s="435"/>
      <c r="G19" s="435"/>
    </row>
    <row r="20" spans="1:11" ht="10.15" customHeight="1" x14ac:dyDescent="0.25">
      <c r="A20" s="629" t="s">
        <v>44</v>
      </c>
      <c r="B20" s="630"/>
      <c r="C20" s="633" t="s">
        <v>41</v>
      </c>
      <c r="D20" s="634" t="s">
        <v>55</v>
      </c>
      <c r="E20" s="634" t="s">
        <v>86</v>
      </c>
      <c r="F20" s="626" t="s">
        <v>53</v>
      </c>
      <c r="G20" s="626" t="s">
        <v>42</v>
      </c>
    </row>
    <row r="21" spans="1:11" ht="30" customHeight="1" x14ac:dyDescent="0.25">
      <c r="A21" s="631"/>
      <c r="B21" s="632"/>
      <c r="C21" s="633"/>
      <c r="D21" s="634"/>
      <c r="E21" s="634"/>
      <c r="F21" s="626"/>
      <c r="G21" s="626"/>
    </row>
    <row r="22" spans="1:11" ht="19.899999999999999" customHeight="1" x14ac:dyDescent="0.25">
      <c r="A22" s="631"/>
      <c r="B22" s="632"/>
      <c r="C22" s="633"/>
      <c r="D22" s="634"/>
      <c r="E22" s="634"/>
      <c r="F22" s="626"/>
      <c r="G22" s="626"/>
    </row>
    <row r="23" spans="1:11" ht="79.900000000000006" customHeight="1" x14ac:dyDescent="0.25">
      <c r="A23" s="631"/>
      <c r="B23" s="632"/>
      <c r="C23" s="633"/>
      <c r="D23" s="635"/>
      <c r="E23" s="635"/>
      <c r="F23" s="626"/>
      <c r="G23" s="626"/>
    </row>
    <row r="24" spans="1:11" ht="31.9" customHeight="1" x14ac:dyDescent="0.25">
      <c r="A24" s="628" t="s">
        <v>45</v>
      </c>
      <c r="B24" s="628"/>
      <c r="C24" s="7">
        <f>+'Tab.1 valore finanziario D.O.'!I20</f>
        <v>67662.12</v>
      </c>
      <c r="D24" s="436"/>
      <c r="E24" s="436"/>
      <c r="F24" s="4">
        <f>+ROUND((C24*(D24+E24)),2)</f>
        <v>0</v>
      </c>
      <c r="G24" s="627" t="s">
        <v>43</v>
      </c>
    </row>
    <row r="25" spans="1:11" ht="31.9" customHeight="1" x14ac:dyDescent="0.25">
      <c r="A25" s="628" t="s">
        <v>49</v>
      </c>
      <c r="B25" s="628"/>
      <c r="C25" s="7">
        <f>+'Tab.1 valore finanziario D.O.'!I23</f>
        <v>38402.58</v>
      </c>
      <c r="D25" s="426"/>
      <c r="E25" s="426"/>
      <c r="F25" s="4">
        <f>+ROUND((C25*(D25+E25)),2)</f>
        <v>0</v>
      </c>
      <c r="G25" s="627"/>
    </row>
    <row r="26" spans="1:11" ht="31.9" customHeight="1" x14ac:dyDescent="0.25">
      <c r="A26" s="628" t="s">
        <v>47</v>
      </c>
      <c r="B26" s="628"/>
      <c r="C26" s="7">
        <f>+'Tab.1 valore finanziario D.O.'!I25</f>
        <v>31621.119999999999</v>
      </c>
      <c r="D26" s="426"/>
      <c r="E26" s="426"/>
      <c r="F26" s="4">
        <f>+ROUND((C26*(D26+E26)),2)</f>
        <v>0</v>
      </c>
      <c r="G26" s="627"/>
    </row>
    <row r="27" spans="1:11" ht="31.9" customHeight="1" x14ac:dyDescent="0.25">
      <c r="A27" s="628" t="s">
        <v>52</v>
      </c>
      <c r="B27" s="628"/>
      <c r="C27" s="7">
        <f>+'Tab.1 valore finanziario D.O.'!I27</f>
        <v>30051.47</v>
      </c>
      <c r="D27" s="426"/>
      <c r="E27" s="426"/>
      <c r="F27" s="4">
        <f>+ROUND((C27*(D27+E27)),2)</f>
        <v>0</v>
      </c>
      <c r="G27" s="627"/>
    </row>
    <row r="28" spans="1:11" s="438" customFormat="1" ht="31.9" customHeight="1" x14ac:dyDescent="0.25">
      <c r="A28" s="233"/>
      <c r="B28" s="233"/>
      <c r="C28" s="8" t="s">
        <v>14</v>
      </c>
      <c r="D28" s="405">
        <f>+SUM(D10:D27)</f>
        <v>0</v>
      </c>
      <c r="E28" s="405">
        <f>+SUM(E10:E27)</f>
        <v>0</v>
      </c>
      <c r="F28" s="437">
        <f>+SUM(F10:F27)</f>
        <v>0</v>
      </c>
      <c r="G28" s="425"/>
      <c r="H28" s="425"/>
      <c r="I28" s="425"/>
      <c r="J28" s="425"/>
      <c r="K28" s="425"/>
    </row>
    <row r="29" spans="1:11" ht="18.75" x14ac:dyDescent="0.3">
      <c r="C29" s="47"/>
      <c r="D29" s="47"/>
      <c r="E29" s="47"/>
      <c r="F29" s="47"/>
      <c r="G29" s="439"/>
      <c r="H29" s="440"/>
      <c r="I29" s="439"/>
      <c r="J29" s="439"/>
      <c r="K29" s="440"/>
    </row>
    <row r="30" spans="1:11" ht="18.75" x14ac:dyDescent="0.3">
      <c r="C30" s="47"/>
      <c r="D30" s="47"/>
      <c r="E30" s="47"/>
      <c r="F30" s="47"/>
      <c r="G30" s="439"/>
      <c r="H30" s="440"/>
      <c r="I30" s="439"/>
      <c r="J30" s="439"/>
      <c r="K30" s="440"/>
    </row>
  </sheetData>
  <mergeCells count="28">
    <mergeCell ref="I5:K11"/>
    <mergeCell ref="A1:C1"/>
    <mergeCell ref="D1:G1"/>
    <mergeCell ref="A2:C2"/>
    <mergeCell ref="D2:G3"/>
    <mergeCell ref="A3:C3"/>
    <mergeCell ref="A5:G5"/>
    <mergeCell ref="A6:A11"/>
    <mergeCell ref="B6:B9"/>
    <mergeCell ref="C6:C9"/>
    <mergeCell ref="D6:D9"/>
    <mergeCell ref="E6:E9"/>
    <mergeCell ref="F6:F9"/>
    <mergeCell ref="G6:G8"/>
    <mergeCell ref="G9:G11"/>
    <mergeCell ref="A13:A18"/>
    <mergeCell ref="G13:G18"/>
    <mergeCell ref="G20:G23"/>
    <mergeCell ref="G24:G27"/>
    <mergeCell ref="F20:F23"/>
    <mergeCell ref="A24:B24"/>
    <mergeCell ref="A25:B25"/>
    <mergeCell ref="A26:B26"/>
    <mergeCell ref="A27:B27"/>
    <mergeCell ref="A20:B23"/>
    <mergeCell ref="C20:C23"/>
    <mergeCell ref="D20:D23"/>
    <mergeCell ref="E20:E23"/>
  </mergeCells>
  <pageMargins left="0.7" right="0.7" top="0.75" bottom="0.75" header="0.3" footer="0.3"/>
  <pageSetup paperSize="9" scale="5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99105-19F6-42DF-AAD4-2C3837A1E943}">
  <sheetPr>
    <tabColor theme="3"/>
  </sheetPr>
  <dimension ref="A1:L19"/>
  <sheetViews>
    <sheetView showGridLines="0" workbookViewId="0">
      <selection activeCell="E11" sqref="E11:G11"/>
    </sheetView>
  </sheetViews>
  <sheetFormatPr defaultRowHeight="15.75" x14ac:dyDescent="0.25"/>
  <cols>
    <col min="1" max="2" width="9.28515625" style="2"/>
    <col min="3" max="3" width="9.28515625" style="2" customWidth="1"/>
    <col min="4" max="4" width="4.5703125" style="2" customWidth="1"/>
    <col min="5" max="5" width="10.28515625" style="2" customWidth="1"/>
    <col min="6" max="6" width="8.28515625" style="2" customWidth="1"/>
    <col min="7" max="7" width="6.42578125" style="2" customWidth="1"/>
    <col min="8" max="259" width="9.28515625" style="2"/>
    <col min="260" max="260" width="4.5703125" style="2" customWidth="1"/>
    <col min="261" max="261" width="10.28515625" style="2" customWidth="1"/>
    <col min="262" max="262" width="8.28515625" style="2" customWidth="1"/>
    <col min="263" max="263" width="6.42578125" style="2" customWidth="1"/>
    <col min="264" max="515" width="9.28515625" style="2"/>
    <col min="516" max="516" width="4.5703125" style="2" customWidth="1"/>
    <col min="517" max="517" width="10.28515625" style="2" customWidth="1"/>
    <col min="518" max="518" width="8.28515625" style="2" customWidth="1"/>
    <col min="519" max="519" width="6.42578125" style="2" customWidth="1"/>
    <col min="520" max="771" width="9.28515625" style="2"/>
    <col min="772" max="772" width="4.5703125" style="2" customWidth="1"/>
    <col min="773" max="773" width="10.28515625" style="2" customWidth="1"/>
    <col min="774" max="774" width="8.28515625" style="2" customWidth="1"/>
    <col min="775" max="775" width="6.42578125" style="2" customWidth="1"/>
    <col min="776" max="1027" width="9.28515625" style="2"/>
    <col min="1028" max="1028" width="4.5703125" style="2" customWidth="1"/>
    <col min="1029" max="1029" width="10.28515625" style="2" customWidth="1"/>
    <col min="1030" max="1030" width="8.28515625" style="2" customWidth="1"/>
    <col min="1031" max="1031" width="6.42578125" style="2" customWidth="1"/>
    <col min="1032" max="1283" width="9.28515625" style="2"/>
    <col min="1284" max="1284" width="4.5703125" style="2" customWidth="1"/>
    <col min="1285" max="1285" width="10.28515625" style="2" customWidth="1"/>
    <col min="1286" max="1286" width="8.28515625" style="2" customWidth="1"/>
    <col min="1287" max="1287" width="6.42578125" style="2" customWidth="1"/>
    <col min="1288" max="1539" width="9.28515625" style="2"/>
    <col min="1540" max="1540" width="4.5703125" style="2" customWidth="1"/>
    <col min="1541" max="1541" width="10.28515625" style="2" customWidth="1"/>
    <col min="1542" max="1542" width="8.28515625" style="2" customWidth="1"/>
    <col min="1543" max="1543" width="6.42578125" style="2" customWidth="1"/>
    <col min="1544" max="1795" width="9.28515625" style="2"/>
    <col min="1796" max="1796" width="4.5703125" style="2" customWidth="1"/>
    <col min="1797" max="1797" width="10.28515625" style="2" customWidth="1"/>
    <col min="1798" max="1798" width="8.28515625" style="2" customWidth="1"/>
    <col min="1799" max="1799" width="6.42578125" style="2" customWidth="1"/>
    <col min="1800" max="2051" width="9.28515625" style="2"/>
    <col min="2052" max="2052" width="4.5703125" style="2" customWidth="1"/>
    <col min="2053" max="2053" width="10.28515625" style="2" customWidth="1"/>
    <col min="2054" max="2054" width="8.28515625" style="2" customWidth="1"/>
    <col min="2055" max="2055" width="6.42578125" style="2" customWidth="1"/>
    <col min="2056" max="2307" width="9.28515625" style="2"/>
    <col min="2308" max="2308" width="4.5703125" style="2" customWidth="1"/>
    <col min="2309" max="2309" width="10.28515625" style="2" customWidth="1"/>
    <col min="2310" max="2310" width="8.28515625" style="2" customWidth="1"/>
    <col min="2311" max="2311" width="6.42578125" style="2" customWidth="1"/>
    <col min="2312" max="2563" width="9.28515625" style="2"/>
    <col min="2564" max="2564" width="4.5703125" style="2" customWidth="1"/>
    <col min="2565" max="2565" width="10.28515625" style="2" customWidth="1"/>
    <col min="2566" max="2566" width="8.28515625" style="2" customWidth="1"/>
    <col min="2567" max="2567" width="6.42578125" style="2" customWidth="1"/>
    <col min="2568" max="2819" width="9.28515625" style="2"/>
    <col min="2820" max="2820" width="4.5703125" style="2" customWidth="1"/>
    <col min="2821" max="2821" width="10.28515625" style="2" customWidth="1"/>
    <col min="2822" max="2822" width="8.28515625" style="2" customWidth="1"/>
    <col min="2823" max="2823" width="6.42578125" style="2" customWidth="1"/>
    <col min="2824" max="3075" width="9.28515625" style="2"/>
    <col min="3076" max="3076" width="4.5703125" style="2" customWidth="1"/>
    <col min="3077" max="3077" width="10.28515625" style="2" customWidth="1"/>
    <col min="3078" max="3078" width="8.28515625" style="2" customWidth="1"/>
    <col min="3079" max="3079" width="6.42578125" style="2" customWidth="1"/>
    <col min="3080" max="3331" width="9.28515625" style="2"/>
    <col min="3332" max="3332" width="4.5703125" style="2" customWidth="1"/>
    <col min="3333" max="3333" width="10.28515625" style="2" customWidth="1"/>
    <col min="3334" max="3334" width="8.28515625" style="2" customWidth="1"/>
    <col min="3335" max="3335" width="6.42578125" style="2" customWidth="1"/>
    <col min="3336" max="3587" width="9.28515625" style="2"/>
    <col min="3588" max="3588" width="4.5703125" style="2" customWidth="1"/>
    <col min="3589" max="3589" width="10.28515625" style="2" customWidth="1"/>
    <col min="3590" max="3590" width="8.28515625" style="2" customWidth="1"/>
    <col min="3591" max="3591" width="6.42578125" style="2" customWidth="1"/>
    <col min="3592" max="3843" width="9.28515625" style="2"/>
    <col min="3844" max="3844" width="4.5703125" style="2" customWidth="1"/>
    <col min="3845" max="3845" width="10.28515625" style="2" customWidth="1"/>
    <col min="3846" max="3846" width="8.28515625" style="2" customWidth="1"/>
    <col min="3847" max="3847" width="6.42578125" style="2" customWidth="1"/>
    <col min="3848" max="4099" width="9.28515625" style="2"/>
    <col min="4100" max="4100" width="4.5703125" style="2" customWidth="1"/>
    <col min="4101" max="4101" width="10.28515625" style="2" customWidth="1"/>
    <col min="4102" max="4102" width="8.28515625" style="2" customWidth="1"/>
    <col min="4103" max="4103" width="6.42578125" style="2" customWidth="1"/>
    <col min="4104" max="4355" width="9.28515625" style="2"/>
    <col min="4356" max="4356" width="4.5703125" style="2" customWidth="1"/>
    <col min="4357" max="4357" width="10.28515625" style="2" customWidth="1"/>
    <col min="4358" max="4358" width="8.28515625" style="2" customWidth="1"/>
    <col min="4359" max="4359" width="6.42578125" style="2" customWidth="1"/>
    <col min="4360" max="4611" width="9.28515625" style="2"/>
    <col min="4612" max="4612" width="4.5703125" style="2" customWidth="1"/>
    <col min="4613" max="4613" width="10.28515625" style="2" customWidth="1"/>
    <col min="4614" max="4614" width="8.28515625" style="2" customWidth="1"/>
    <col min="4615" max="4615" width="6.42578125" style="2" customWidth="1"/>
    <col min="4616" max="4867" width="9.28515625" style="2"/>
    <col min="4868" max="4868" width="4.5703125" style="2" customWidth="1"/>
    <col min="4869" max="4869" width="10.28515625" style="2" customWidth="1"/>
    <col min="4870" max="4870" width="8.28515625" style="2" customWidth="1"/>
    <col min="4871" max="4871" width="6.42578125" style="2" customWidth="1"/>
    <col min="4872" max="5123" width="9.28515625" style="2"/>
    <col min="5124" max="5124" width="4.5703125" style="2" customWidth="1"/>
    <col min="5125" max="5125" width="10.28515625" style="2" customWidth="1"/>
    <col min="5126" max="5126" width="8.28515625" style="2" customWidth="1"/>
    <col min="5127" max="5127" width="6.42578125" style="2" customWidth="1"/>
    <col min="5128" max="5379" width="9.28515625" style="2"/>
    <col min="5380" max="5380" width="4.5703125" style="2" customWidth="1"/>
    <col min="5381" max="5381" width="10.28515625" style="2" customWidth="1"/>
    <col min="5382" max="5382" width="8.28515625" style="2" customWidth="1"/>
    <col min="5383" max="5383" width="6.42578125" style="2" customWidth="1"/>
    <col min="5384" max="5635" width="9.28515625" style="2"/>
    <col min="5636" max="5636" width="4.5703125" style="2" customWidth="1"/>
    <col min="5637" max="5637" width="10.28515625" style="2" customWidth="1"/>
    <col min="5638" max="5638" width="8.28515625" style="2" customWidth="1"/>
    <col min="5639" max="5639" width="6.42578125" style="2" customWidth="1"/>
    <col min="5640" max="5891" width="9.28515625" style="2"/>
    <col min="5892" max="5892" width="4.5703125" style="2" customWidth="1"/>
    <col min="5893" max="5893" width="10.28515625" style="2" customWidth="1"/>
    <col min="5894" max="5894" width="8.28515625" style="2" customWidth="1"/>
    <col min="5895" max="5895" width="6.42578125" style="2" customWidth="1"/>
    <col min="5896" max="6147" width="9.28515625" style="2"/>
    <col min="6148" max="6148" width="4.5703125" style="2" customWidth="1"/>
    <col min="6149" max="6149" width="10.28515625" style="2" customWidth="1"/>
    <col min="6150" max="6150" width="8.28515625" style="2" customWidth="1"/>
    <col min="6151" max="6151" width="6.42578125" style="2" customWidth="1"/>
    <col min="6152" max="6403" width="9.28515625" style="2"/>
    <col min="6404" max="6404" width="4.5703125" style="2" customWidth="1"/>
    <col min="6405" max="6405" width="10.28515625" style="2" customWidth="1"/>
    <col min="6406" max="6406" width="8.28515625" style="2" customWidth="1"/>
    <col min="6407" max="6407" width="6.42578125" style="2" customWidth="1"/>
    <col min="6408" max="6659" width="9.28515625" style="2"/>
    <col min="6660" max="6660" width="4.5703125" style="2" customWidth="1"/>
    <col min="6661" max="6661" width="10.28515625" style="2" customWidth="1"/>
    <col min="6662" max="6662" width="8.28515625" style="2" customWidth="1"/>
    <col min="6663" max="6663" width="6.42578125" style="2" customWidth="1"/>
    <col min="6664" max="6915" width="9.28515625" style="2"/>
    <col min="6916" max="6916" width="4.5703125" style="2" customWidth="1"/>
    <col min="6917" max="6917" width="10.28515625" style="2" customWidth="1"/>
    <col min="6918" max="6918" width="8.28515625" style="2" customWidth="1"/>
    <col min="6919" max="6919" width="6.42578125" style="2" customWidth="1"/>
    <col min="6920" max="7171" width="9.28515625" style="2"/>
    <col min="7172" max="7172" width="4.5703125" style="2" customWidth="1"/>
    <col min="7173" max="7173" width="10.28515625" style="2" customWidth="1"/>
    <col min="7174" max="7174" width="8.28515625" style="2" customWidth="1"/>
    <col min="7175" max="7175" width="6.42578125" style="2" customWidth="1"/>
    <col min="7176" max="7427" width="9.28515625" style="2"/>
    <col min="7428" max="7428" width="4.5703125" style="2" customWidth="1"/>
    <col min="7429" max="7429" width="10.28515625" style="2" customWidth="1"/>
    <col min="7430" max="7430" width="8.28515625" style="2" customWidth="1"/>
    <col min="7431" max="7431" width="6.42578125" style="2" customWidth="1"/>
    <col min="7432" max="7683" width="9.28515625" style="2"/>
    <col min="7684" max="7684" width="4.5703125" style="2" customWidth="1"/>
    <col min="7685" max="7685" width="10.28515625" style="2" customWidth="1"/>
    <col min="7686" max="7686" width="8.28515625" style="2" customWidth="1"/>
    <col min="7687" max="7687" width="6.42578125" style="2" customWidth="1"/>
    <col min="7688" max="7939" width="9.28515625" style="2"/>
    <col min="7940" max="7940" width="4.5703125" style="2" customWidth="1"/>
    <col min="7941" max="7941" width="10.28515625" style="2" customWidth="1"/>
    <col min="7942" max="7942" width="8.28515625" style="2" customWidth="1"/>
    <col min="7943" max="7943" width="6.42578125" style="2" customWidth="1"/>
    <col min="7944" max="8195" width="9.28515625" style="2"/>
    <col min="8196" max="8196" width="4.5703125" style="2" customWidth="1"/>
    <col min="8197" max="8197" width="10.28515625" style="2" customWidth="1"/>
    <col min="8198" max="8198" width="8.28515625" style="2" customWidth="1"/>
    <col min="8199" max="8199" width="6.42578125" style="2" customWidth="1"/>
    <col min="8200" max="8451" width="9.28515625" style="2"/>
    <col min="8452" max="8452" width="4.5703125" style="2" customWidth="1"/>
    <col min="8453" max="8453" width="10.28515625" style="2" customWidth="1"/>
    <col min="8454" max="8454" width="8.28515625" style="2" customWidth="1"/>
    <col min="8455" max="8455" width="6.42578125" style="2" customWidth="1"/>
    <col min="8456" max="8707" width="9.28515625" style="2"/>
    <col min="8708" max="8708" width="4.5703125" style="2" customWidth="1"/>
    <col min="8709" max="8709" width="10.28515625" style="2" customWidth="1"/>
    <col min="8710" max="8710" width="8.28515625" style="2" customWidth="1"/>
    <col min="8711" max="8711" width="6.42578125" style="2" customWidth="1"/>
    <col min="8712" max="8963" width="9.28515625" style="2"/>
    <col min="8964" max="8964" width="4.5703125" style="2" customWidth="1"/>
    <col min="8965" max="8965" width="10.28515625" style="2" customWidth="1"/>
    <col min="8966" max="8966" width="8.28515625" style="2" customWidth="1"/>
    <col min="8967" max="8967" width="6.42578125" style="2" customWidth="1"/>
    <col min="8968" max="9219" width="9.28515625" style="2"/>
    <col min="9220" max="9220" width="4.5703125" style="2" customWidth="1"/>
    <col min="9221" max="9221" width="10.28515625" style="2" customWidth="1"/>
    <col min="9222" max="9222" width="8.28515625" style="2" customWidth="1"/>
    <col min="9223" max="9223" width="6.42578125" style="2" customWidth="1"/>
    <col min="9224" max="9475" width="9.28515625" style="2"/>
    <col min="9476" max="9476" width="4.5703125" style="2" customWidth="1"/>
    <col min="9477" max="9477" width="10.28515625" style="2" customWidth="1"/>
    <col min="9478" max="9478" width="8.28515625" style="2" customWidth="1"/>
    <col min="9479" max="9479" width="6.42578125" style="2" customWidth="1"/>
    <col min="9480" max="9731" width="9.28515625" style="2"/>
    <col min="9732" max="9732" width="4.5703125" style="2" customWidth="1"/>
    <col min="9733" max="9733" width="10.28515625" style="2" customWidth="1"/>
    <col min="9734" max="9734" width="8.28515625" style="2" customWidth="1"/>
    <col min="9735" max="9735" width="6.42578125" style="2" customWidth="1"/>
    <col min="9736" max="9987" width="9.28515625" style="2"/>
    <col min="9988" max="9988" width="4.5703125" style="2" customWidth="1"/>
    <col min="9989" max="9989" width="10.28515625" style="2" customWidth="1"/>
    <col min="9990" max="9990" width="8.28515625" style="2" customWidth="1"/>
    <col min="9991" max="9991" width="6.42578125" style="2" customWidth="1"/>
    <col min="9992" max="10243" width="9.28515625" style="2"/>
    <col min="10244" max="10244" width="4.5703125" style="2" customWidth="1"/>
    <col min="10245" max="10245" width="10.28515625" style="2" customWidth="1"/>
    <col min="10246" max="10246" width="8.28515625" style="2" customWidth="1"/>
    <col min="10247" max="10247" width="6.42578125" style="2" customWidth="1"/>
    <col min="10248" max="10499" width="9.28515625" style="2"/>
    <col min="10500" max="10500" width="4.5703125" style="2" customWidth="1"/>
    <col min="10501" max="10501" width="10.28515625" style="2" customWidth="1"/>
    <col min="10502" max="10502" width="8.28515625" style="2" customWidth="1"/>
    <col min="10503" max="10503" width="6.42578125" style="2" customWidth="1"/>
    <col min="10504" max="10755" width="9.28515625" style="2"/>
    <col min="10756" max="10756" width="4.5703125" style="2" customWidth="1"/>
    <col min="10757" max="10757" width="10.28515625" style="2" customWidth="1"/>
    <col min="10758" max="10758" width="8.28515625" style="2" customWidth="1"/>
    <col min="10759" max="10759" width="6.42578125" style="2" customWidth="1"/>
    <col min="10760" max="11011" width="9.28515625" style="2"/>
    <col min="11012" max="11012" width="4.5703125" style="2" customWidth="1"/>
    <col min="11013" max="11013" width="10.28515625" style="2" customWidth="1"/>
    <col min="11014" max="11014" width="8.28515625" style="2" customWidth="1"/>
    <col min="11015" max="11015" width="6.42578125" style="2" customWidth="1"/>
    <col min="11016" max="11267" width="9.28515625" style="2"/>
    <col min="11268" max="11268" width="4.5703125" style="2" customWidth="1"/>
    <col min="11269" max="11269" width="10.28515625" style="2" customWidth="1"/>
    <col min="11270" max="11270" width="8.28515625" style="2" customWidth="1"/>
    <col min="11271" max="11271" width="6.42578125" style="2" customWidth="1"/>
    <col min="11272" max="11523" width="9.28515625" style="2"/>
    <col min="11524" max="11524" width="4.5703125" style="2" customWidth="1"/>
    <col min="11525" max="11525" width="10.28515625" style="2" customWidth="1"/>
    <col min="11526" max="11526" width="8.28515625" style="2" customWidth="1"/>
    <col min="11527" max="11527" width="6.42578125" style="2" customWidth="1"/>
    <col min="11528" max="11779" width="9.28515625" style="2"/>
    <col min="11780" max="11780" width="4.5703125" style="2" customWidth="1"/>
    <col min="11781" max="11781" width="10.28515625" style="2" customWidth="1"/>
    <col min="11782" max="11782" width="8.28515625" style="2" customWidth="1"/>
    <col min="11783" max="11783" width="6.42578125" style="2" customWidth="1"/>
    <col min="11784" max="12035" width="9.28515625" style="2"/>
    <col min="12036" max="12036" width="4.5703125" style="2" customWidth="1"/>
    <col min="12037" max="12037" width="10.28515625" style="2" customWidth="1"/>
    <col min="12038" max="12038" width="8.28515625" style="2" customWidth="1"/>
    <col min="12039" max="12039" width="6.42578125" style="2" customWidth="1"/>
    <col min="12040" max="12291" width="9.28515625" style="2"/>
    <col min="12292" max="12292" width="4.5703125" style="2" customWidth="1"/>
    <col min="12293" max="12293" width="10.28515625" style="2" customWidth="1"/>
    <col min="12294" max="12294" width="8.28515625" style="2" customWidth="1"/>
    <col min="12295" max="12295" width="6.42578125" style="2" customWidth="1"/>
    <col min="12296" max="12547" width="9.28515625" style="2"/>
    <col min="12548" max="12548" width="4.5703125" style="2" customWidth="1"/>
    <col min="12549" max="12549" width="10.28515625" style="2" customWidth="1"/>
    <col min="12550" max="12550" width="8.28515625" style="2" customWidth="1"/>
    <col min="12551" max="12551" width="6.42578125" style="2" customWidth="1"/>
    <col min="12552" max="12803" width="9.28515625" style="2"/>
    <col min="12804" max="12804" width="4.5703125" style="2" customWidth="1"/>
    <col min="12805" max="12805" width="10.28515625" style="2" customWidth="1"/>
    <col min="12806" max="12806" width="8.28515625" style="2" customWidth="1"/>
    <col min="12807" max="12807" width="6.42578125" style="2" customWidth="1"/>
    <col min="12808" max="13059" width="9.28515625" style="2"/>
    <col min="13060" max="13060" width="4.5703125" style="2" customWidth="1"/>
    <col min="13061" max="13061" width="10.28515625" style="2" customWidth="1"/>
    <col min="13062" max="13062" width="8.28515625" style="2" customWidth="1"/>
    <col min="13063" max="13063" width="6.42578125" style="2" customWidth="1"/>
    <col min="13064" max="13315" width="9.28515625" style="2"/>
    <col min="13316" max="13316" width="4.5703125" style="2" customWidth="1"/>
    <col min="13317" max="13317" width="10.28515625" style="2" customWidth="1"/>
    <col min="13318" max="13318" width="8.28515625" style="2" customWidth="1"/>
    <col min="13319" max="13319" width="6.42578125" style="2" customWidth="1"/>
    <col min="13320" max="13571" width="9.28515625" style="2"/>
    <col min="13572" max="13572" width="4.5703125" style="2" customWidth="1"/>
    <col min="13573" max="13573" width="10.28515625" style="2" customWidth="1"/>
    <col min="13574" max="13574" width="8.28515625" style="2" customWidth="1"/>
    <col min="13575" max="13575" width="6.42578125" style="2" customWidth="1"/>
    <col min="13576" max="13827" width="9.28515625" style="2"/>
    <col min="13828" max="13828" width="4.5703125" style="2" customWidth="1"/>
    <col min="13829" max="13829" width="10.28515625" style="2" customWidth="1"/>
    <col min="13830" max="13830" width="8.28515625" style="2" customWidth="1"/>
    <col min="13831" max="13831" width="6.42578125" style="2" customWidth="1"/>
    <col min="13832" max="14083" width="9.28515625" style="2"/>
    <col min="14084" max="14084" width="4.5703125" style="2" customWidth="1"/>
    <col min="14085" max="14085" width="10.28515625" style="2" customWidth="1"/>
    <col min="14086" max="14086" width="8.28515625" style="2" customWidth="1"/>
    <col min="14087" max="14087" width="6.42578125" style="2" customWidth="1"/>
    <col min="14088" max="14339" width="9.28515625" style="2"/>
    <col min="14340" max="14340" width="4.5703125" style="2" customWidth="1"/>
    <col min="14341" max="14341" width="10.28515625" style="2" customWidth="1"/>
    <col min="14342" max="14342" width="8.28515625" style="2" customWidth="1"/>
    <col min="14343" max="14343" width="6.42578125" style="2" customWidth="1"/>
    <col min="14344" max="14595" width="9.28515625" style="2"/>
    <col min="14596" max="14596" width="4.5703125" style="2" customWidth="1"/>
    <col min="14597" max="14597" width="10.28515625" style="2" customWidth="1"/>
    <col min="14598" max="14598" width="8.28515625" style="2" customWidth="1"/>
    <col min="14599" max="14599" width="6.42578125" style="2" customWidth="1"/>
    <col min="14600" max="14851" width="9.28515625" style="2"/>
    <col min="14852" max="14852" width="4.5703125" style="2" customWidth="1"/>
    <col min="14853" max="14853" width="10.28515625" style="2" customWidth="1"/>
    <col min="14854" max="14854" width="8.28515625" style="2" customWidth="1"/>
    <col min="14855" max="14855" width="6.42578125" style="2" customWidth="1"/>
    <col min="14856" max="15107" width="9.28515625" style="2"/>
    <col min="15108" max="15108" width="4.5703125" style="2" customWidth="1"/>
    <col min="15109" max="15109" width="10.28515625" style="2" customWidth="1"/>
    <col min="15110" max="15110" width="8.28515625" style="2" customWidth="1"/>
    <col min="15111" max="15111" width="6.42578125" style="2" customWidth="1"/>
    <col min="15112" max="15363" width="9.28515625" style="2"/>
    <col min="15364" max="15364" width="4.5703125" style="2" customWidth="1"/>
    <col min="15365" max="15365" width="10.28515625" style="2" customWidth="1"/>
    <col min="15366" max="15366" width="8.28515625" style="2" customWidth="1"/>
    <col min="15367" max="15367" width="6.42578125" style="2" customWidth="1"/>
    <col min="15368" max="15619" width="9.28515625" style="2"/>
    <col min="15620" max="15620" width="4.5703125" style="2" customWidth="1"/>
    <col min="15621" max="15621" width="10.28515625" style="2" customWidth="1"/>
    <col min="15622" max="15622" width="8.28515625" style="2" customWidth="1"/>
    <col min="15623" max="15623" width="6.42578125" style="2" customWidth="1"/>
    <col min="15624" max="15875" width="9.28515625" style="2"/>
    <col min="15876" max="15876" width="4.5703125" style="2" customWidth="1"/>
    <col min="15877" max="15877" width="10.28515625" style="2" customWidth="1"/>
    <col min="15878" max="15878" width="8.28515625" style="2" customWidth="1"/>
    <col min="15879" max="15879" width="6.42578125" style="2" customWidth="1"/>
    <col min="15880" max="16131" width="9.28515625" style="2"/>
    <col min="16132" max="16132" width="4.5703125" style="2" customWidth="1"/>
    <col min="16133" max="16133" width="10.28515625" style="2" customWidth="1"/>
    <col min="16134" max="16134" width="8.28515625" style="2" customWidth="1"/>
    <col min="16135" max="16135" width="6.42578125" style="2" customWidth="1"/>
    <col min="16136" max="16384" width="9.28515625" style="2"/>
  </cols>
  <sheetData>
    <row r="1" spans="1:12" ht="16.5" thickBot="1" x14ac:dyDescent="0.3">
      <c r="H1" s="245"/>
    </row>
    <row r="2" spans="1:12" ht="36" customHeight="1" thickBot="1" x14ac:dyDescent="0.3">
      <c r="A2" s="668" t="s">
        <v>87</v>
      </c>
      <c r="B2" s="669"/>
      <c r="C2" s="669"/>
      <c r="D2" s="669"/>
      <c r="E2" s="669"/>
      <c r="F2" s="669"/>
      <c r="G2" s="670"/>
      <c r="H2" s="246"/>
    </row>
    <row r="3" spans="1:12" ht="13.5" customHeight="1" x14ac:dyDescent="0.25">
      <c r="A3" s="441"/>
      <c r="B3" s="442" t="s">
        <v>21</v>
      </c>
      <c r="C3" s="442"/>
      <c r="D3" s="442"/>
      <c r="E3" s="442"/>
      <c r="F3" s="442"/>
      <c r="G3" s="443"/>
    </row>
    <row r="4" spans="1:12" x14ac:dyDescent="0.25">
      <c r="A4" s="444"/>
      <c r="G4" s="445"/>
    </row>
    <row r="5" spans="1:12" ht="13.5" customHeight="1" thickBot="1" x14ac:dyDescent="0.3">
      <c r="A5" s="444"/>
      <c r="C5" s="685">
        <v>2025</v>
      </c>
      <c r="D5" s="685" t="s">
        <v>4</v>
      </c>
      <c r="G5" s="445"/>
    </row>
    <row r="6" spans="1:12" ht="16.5" thickBot="1" x14ac:dyDescent="0.3">
      <c r="A6" s="446"/>
      <c r="B6" s="447"/>
      <c r="C6" s="447"/>
      <c r="D6" s="447"/>
      <c r="E6" s="448"/>
      <c r="F6" s="448"/>
      <c r="G6" s="449"/>
    </row>
    <row r="7" spans="1:12" ht="65.25" customHeight="1" thickBot="1" x14ac:dyDescent="0.3">
      <c r="A7" s="663" t="s">
        <v>263</v>
      </c>
      <c r="B7" s="664"/>
      <c r="C7" s="665"/>
      <c r="D7" s="450" t="s">
        <v>22</v>
      </c>
      <c r="E7" s="666">
        <f>+'Tab. 2.1  Presenti in servizio'!M28</f>
        <v>583459.61</v>
      </c>
      <c r="F7" s="666"/>
      <c r="G7" s="667"/>
      <c r="J7" s="451"/>
      <c r="L7" s="452"/>
    </row>
    <row r="8" spans="1:12" ht="65.25" customHeight="1" thickBot="1" x14ac:dyDescent="0.3">
      <c r="A8" s="663" t="s">
        <v>264</v>
      </c>
      <c r="B8" s="664"/>
      <c r="C8" s="665"/>
      <c r="D8" s="450" t="s">
        <v>22</v>
      </c>
      <c r="E8" s="666">
        <f>+'Tab. 2.2 Comandati out'!K28</f>
        <v>0</v>
      </c>
      <c r="F8" s="666"/>
      <c r="G8" s="667"/>
    </row>
    <row r="9" spans="1:12" ht="65.25" customHeight="1" thickBot="1" x14ac:dyDescent="0.3">
      <c r="A9" s="663" t="s">
        <v>102</v>
      </c>
      <c r="B9" s="664"/>
      <c r="C9" s="665"/>
      <c r="D9" s="450" t="s">
        <v>22</v>
      </c>
      <c r="E9" s="666">
        <f>+'Tab. 4.2 Assunzioni  2025'!N34+'Tab. 4.2 Assunzioni  2025'!N35</f>
        <v>0</v>
      </c>
      <c r="F9" s="666"/>
      <c r="G9" s="667"/>
    </row>
    <row r="10" spans="1:12" ht="82.9" customHeight="1" thickBot="1" x14ac:dyDescent="0.3">
      <c r="A10" s="663" t="s">
        <v>135</v>
      </c>
      <c r="B10" s="664"/>
      <c r="C10" s="665"/>
      <c r="D10" s="450" t="s">
        <v>22</v>
      </c>
      <c r="E10" s="666">
        <f>+'Tab. 4.2 Assunzioni  2025'!N36</f>
        <v>31621.119999999999</v>
      </c>
      <c r="F10" s="666"/>
      <c r="G10" s="667"/>
    </row>
    <row r="11" spans="1:12" s="453" customFormat="1" ht="65.25" customHeight="1" thickBot="1" x14ac:dyDescent="0.3">
      <c r="A11" s="663" t="s">
        <v>103</v>
      </c>
      <c r="B11" s="664"/>
      <c r="C11" s="665"/>
      <c r="D11" s="450" t="s">
        <v>22</v>
      </c>
      <c r="E11" s="666">
        <f>+'Tab. 4.2 Assunzioni  2025'!N37</f>
        <v>0</v>
      </c>
      <c r="F11" s="666"/>
      <c r="G11" s="667"/>
    </row>
    <row r="12" spans="1:12" ht="28.5" customHeight="1" thickBot="1" x14ac:dyDescent="0.3">
      <c r="A12" s="668" t="s">
        <v>14</v>
      </c>
      <c r="B12" s="669"/>
      <c r="C12" s="670"/>
      <c r="D12" s="454"/>
      <c r="E12" s="671">
        <f>+E7+E8+E9+E10+E11</f>
        <v>615080.73</v>
      </c>
      <c r="F12" s="666"/>
      <c r="G12" s="667"/>
    </row>
    <row r="13" spans="1:12" ht="45" customHeight="1" thickBot="1" x14ac:dyDescent="0.3">
      <c r="A13" s="141"/>
      <c r="B13" s="141"/>
      <c r="C13" s="141"/>
      <c r="D13" s="142"/>
      <c r="E13" s="672" t="s">
        <v>23</v>
      </c>
      <c r="F13" s="672"/>
      <c r="G13" s="672"/>
    </row>
    <row r="14" spans="1:12" ht="87.75" customHeight="1" thickBot="1" x14ac:dyDescent="0.3">
      <c r="A14" s="673" t="s">
        <v>97</v>
      </c>
      <c r="B14" s="674"/>
      <c r="C14" s="675"/>
      <c r="D14" s="455"/>
      <c r="E14" s="676">
        <f>+'Tab.1 valore finanziario D.O.'!K29</f>
        <v>795628.11</v>
      </c>
      <c r="F14" s="677"/>
      <c r="G14" s="678"/>
    </row>
    <row r="15" spans="1:12" ht="23.25" customHeight="1" thickBot="1" x14ac:dyDescent="0.3">
      <c r="A15" s="456"/>
      <c r="B15" s="456"/>
      <c r="C15" s="456"/>
      <c r="D15" s="456"/>
      <c r="E15" s="456"/>
      <c r="F15" s="456"/>
      <c r="G15" s="456"/>
    </row>
    <row r="16" spans="1:12" ht="68.25" customHeight="1" thickBot="1" x14ac:dyDescent="0.3">
      <c r="B16" s="682" t="s">
        <v>148</v>
      </c>
      <c r="C16" s="683"/>
      <c r="D16" s="683"/>
      <c r="E16" s="683"/>
      <c r="F16" s="683"/>
      <c r="G16" s="683"/>
      <c r="H16" s="684"/>
    </row>
    <row r="17" spans="1:9" ht="16.5" thickBot="1" x14ac:dyDescent="0.3">
      <c r="A17" s="679" t="s">
        <v>48</v>
      </c>
      <c r="B17" s="680"/>
      <c r="C17" s="680"/>
      <c r="D17" s="680"/>
      <c r="E17" s="680"/>
      <c r="F17" s="680"/>
      <c r="G17" s="680"/>
      <c r="H17" s="680"/>
      <c r="I17" s="681"/>
    </row>
    <row r="18" spans="1:9" x14ac:dyDescent="0.25">
      <c r="A18" s="444" t="s">
        <v>265</v>
      </c>
      <c r="I18" s="445"/>
    </row>
    <row r="19" spans="1:9" ht="42.75" customHeight="1" thickBot="1" x14ac:dyDescent="0.3">
      <c r="A19" s="660" t="s">
        <v>266</v>
      </c>
      <c r="B19" s="661"/>
      <c r="C19" s="661"/>
      <c r="D19" s="661"/>
      <c r="E19" s="661"/>
      <c r="F19" s="661"/>
      <c r="G19" s="661"/>
      <c r="H19" s="661"/>
      <c r="I19" s="662"/>
    </row>
  </sheetData>
  <mergeCells count="20">
    <mergeCell ref="A2:G2"/>
    <mergeCell ref="A9:C9"/>
    <mergeCell ref="E9:G9"/>
    <mergeCell ref="A10:C10"/>
    <mergeCell ref="E10:G10"/>
    <mergeCell ref="C5:D5"/>
    <mergeCell ref="A7:C7"/>
    <mergeCell ref="E7:G7"/>
    <mergeCell ref="A8:C8"/>
    <mergeCell ref="E8:G8"/>
    <mergeCell ref="A19:I19"/>
    <mergeCell ref="A11:C11"/>
    <mergeCell ref="E11:G11"/>
    <mergeCell ref="A12:C12"/>
    <mergeCell ref="E12:G12"/>
    <mergeCell ref="E13:G13"/>
    <mergeCell ref="A14:C14"/>
    <mergeCell ref="E14:G14"/>
    <mergeCell ref="A17:I17"/>
    <mergeCell ref="B16:H1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D8233-237E-4ABF-BB5F-811E816F1ACA}">
  <sheetPr>
    <tabColor theme="4"/>
    <pageSetUpPr fitToPage="1"/>
  </sheetPr>
  <dimension ref="A1:N64"/>
  <sheetViews>
    <sheetView showGridLines="0" topLeftCell="A17" zoomScale="70" zoomScaleNormal="70" workbookViewId="0">
      <selection activeCell="M10" sqref="M10"/>
    </sheetView>
  </sheetViews>
  <sheetFormatPr defaultRowHeight="15" x14ac:dyDescent="0.25"/>
  <cols>
    <col min="1" max="2" width="3.85546875" customWidth="1"/>
    <col min="3" max="3" width="36.7109375" customWidth="1"/>
    <col min="4" max="5" width="29.85546875" customWidth="1"/>
    <col min="6" max="6" width="17" customWidth="1"/>
    <col min="7" max="7" width="3.5703125" customWidth="1"/>
    <col min="8" max="15" width="20.7109375" customWidth="1"/>
    <col min="16" max="18" width="12.7109375" customWidth="1"/>
    <col min="19" max="19" width="22.85546875" customWidth="1"/>
    <col min="20" max="21" width="3.85546875" customWidth="1"/>
  </cols>
  <sheetData>
    <row r="1" spans="1:14" s="1" customFormat="1" ht="33.75" customHeight="1" x14ac:dyDescent="0.25">
      <c r="A1" s="687" t="s">
        <v>294</v>
      </c>
      <c r="B1" s="688"/>
      <c r="C1" s="688"/>
      <c r="D1" s="527" t="s">
        <v>1</v>
      </c>
      <c r="E1" s="528"/>
      <c r="F1" s="528"/>
      <c r="G1" s="529"/>
      <c r="M1" s="5"/>
      <c r="N1" s="5"/>
    </row>
    <row r="2" spans="1:14" s="1" customFormat="1" ht="33.75" customHeight="1" x14ac:dyDescent="0.25">
      <c r="A2" s="689" t="s">
        <v>295</v>
      </c>
      <c r="B2" s="690"/>
      <c r="C2" s="690"/>
      <c r="D2" s="530" t="s">
        <v>292</v>
      </c>
      <c r="E2" s="531"/>
      <c r="F2" s="531"/>
      <c r="G2" s="532"/>
      <c r="K2" s="5"/>
      <c r="L2" s="5"/>
    </row>
    <row r="3" spans="1:14" s="1" customFormat="1" ht="33.75" customHeight="1" thickBot="1" x14ac:dyDescent="0.3">
      <c r="A3" s="691" t="s">
        <v>296</v>
      </c>
      <c r="B3" s="692"/>
      <c r="C3" s="692"/>
      <c r="D3" s="533"/>
      <c r="E3" s="534"/>
      <c r="F3" s="534"/>
      <c r="G3" s="535"/>
      <c r="K3" s="5"/>
      <c r="L3" s="5"/>
    </row>
    <row r="5" spans="1:14" ht="36" customHeight="1" thickBot="1" x14ac:dyDescent="0.3">
      <c r="B5" s="686" t="s">
        <v>156</v>
      </c>
      <c r="C5" s="686"/>
      <c r="D5" s="686"/>
      <c r="E5" s="686"/>
      <c r="F5" s="686"/>
      <c r="G5" s="686"/>
    </row>
    <row r="6" spans="1:14" ht="15.75" customHeight="1" thickBot="1" x14ac:dyDescent="0.3">
      <c r="B6" s="208"/>
      <c r="C6" s="209"/>
      <c r="D6" s="209"/>
      <c r="E6" s="209"/>
      <c r="F6" s="209"/>
      <c r="G6" s="210"/>
    </row>
    <row r="7" spans="1:14" ht="18" customHeight="1" x14ac:dyDescent="0.25">
      <c r="B7" s="211"/>
      <c r="C7" s="693" t="s">
        <v>157</v>
      </c>
      <c r="D7" s="693" t="s">
        <v>158</v>
      </c>
      <c r="E7" s="693" t="s">
        <v>159</v>
      </c>
      <c r="F7" s="694" t="s">
        <v>160</v>
      </c>
      <c r="G7" s="212"/>
    </row>
    <row r="8" spans="1:14" ht="16.5" customHeight="1" x14ac:dyDescent="0.25">
      <c r="B8" s="211"/>
      <c r="C8" s="693"/>
      <c r="D8" s="693"/>
      <c r="E8" s="693"/>
      <c r="F8" s="695"/>
      <c r="G8" s="212"/>
    </row>
    <row r="9" spans="1:14" ht="8.25" customHeight="1" x14ac:dyDescent="0.25">
      <c r="B9" s="211"/>
      <c r="C9" s="213"/>
      <c r="D9" s="213"/>
      <c r="E9" s="213"/>
      <c r="F9" s="213"/>
      <c r="G9" s="212"/>
    </row>
    <row r="10" spans="1:14" ht="21" customHeight="1" x14ac:dyDescent="0.25">
      <c r="B10" s="211"/>
      <c r="C10" s="696" t="s">
        <v>161</v>
      </c>
      <c r="D10" s="214"/>
      <c r="E10" s="214"/>
      <c r="F10" s="215"/>
      <c r="G10" s="212"/>
    </row>
    <row r="11" spans="1:14" ht="21" customHeight="1" x14ac:dyDescent="0.25">
      <c r="B11" s="211"/>
      <c r="C11" s="697"/>
      <c r="D11" s="214"/>
      <c r="E11" s="214"/>
      <c r="F11" s="215"/>
      <c r="G11" s="212"/>
    </row>
    <row r="12" spans="1:14" ht="21" customHeight="1" x14ac:dyDescent="0.25">
      <c r="B12" s="211"/>
      <c r="C12" s="697"/>
      <c r="D12" s="214"/>
      <c r="E12" s="214"/>
      <c r="F12" s="215"/>
      <c r="G12" s="212"/>
    </row>
    <row r="13" spans="1:14" ht="21" customHeight="1" x14ac:dyDescent="0.25">
      <c r="B13" s="211"/>
      <c r="C13" s="697"/>
      <c r="D13" s="214"/>
      <c r="E13" s="214"/>
      <c r="F13" s="215"/>
      <c r="G13" s="212"/>
      <c r="H13" s="216"/>
    </row>
    <row r="14" spans="1:14" ht="21" customHeight="1" x14ac:dyDescent="0.25">
      <c r="B14" s="211"/>
      <c r="C14" s="697"/>
      <c r="D14" s="214"/>
      <c r="E14" s="214"/>
      <c r="F14" s="215"/>
      <c r="G14" s="212"/>
    </row>
    <row r="15" spans="1:14" ht="21" customHeight="1" x14ac:dyDescent="0.25">
      <c r="B15" s="211"/>
      <c r="C15" s="698"/>
      <c r="D15" s="699" t="s">
        <v>14</v>
      </c>
      <c r="E15" s="699"/>
      <c r="F15" s="215">
        <f>SUM(F10:F14)</f>
        <v>0</v>
      </c>
      <c r="G15" s="212"/>
      <c r="J15" s="216"/>
    </row>
    <row r="16" spans="1:14" ht="8.25" customHeight="1" x14ac:dyDescent="0.25">
      <c r="B16" s="211"/>
      <c r="C16" s="213"/>
      <c r="D16" s="213"/>
      <c r="E16" s="213"/>
      <c r="F16" s="213"/>
      <c r="G16" s="212"/>
    </row>
    <row r="17" spans="2:11" ht="21" customHeight="1" x14ac:dyDescent="0.25">
      <c r="B17" s="211"/>
      <c r="C17" s="696" t="s">
        <v>162</v>
      </c>
      <c r="D17" s="214"/>
      <c r="E17" s="214"/>
      <c r="F17" s="215"/>
      <c r="G17" s="212"/>
    </row>
    <row r="18" spans="2:11" ht="21" customHeight="1" x14ac:dyDescent="0.25">
      <c r="B18" s="211"/>
      <c r="C18" s="697"/>
      <c r="D18" s="214"/>
      <c r="E18" s="214"/>
      <c r="F18" s="215"/>
      <c r="G18" s="212"/>
    </row>
    <row r="19" spans="2:11" ht="21" customHeight="1" x14ac:dyDescent="0.25">
      <c r="B19" s="211"/>
      <c r="C19" s="697"/>
      <c r="D19" s="214"/>
      <c r="E19" s="214"/>
      <c r="F19" s="215"/>
      <c r="G19" s="212"/>
      <c r="K19" s="216"/>
    </row>
    <row r="20" spans="2:11" ht="21" customHeight="1" x14ac:dyDescent="0.25">
      <c r="B20" s="211"/>
      <c r="C20" s="697"/>
      <c r="D20" s="214"/>
      <c r="E20" s="214"/>
      <c r="F20" s="215"/>
      <c r="G20" s="212"/>
    </row>
    <row r="21" spans="2:11" ht="21" customHeight="1" x14ac:dyDescent="0.25">
      <c r="B21" s="211"/>
      <c r="C21" s="697"/>
      <c r="D21" s="214"/>
      <c r="E21" s="214"/>
      <c r="F21" s="215"/>
      <c r="G21" s="212"/>
    </row>
    <row r="22" spans="2:11" ht="21" customHeight="1" x14ac:dyDescent="0.25">
      <c r="B22" s="211"/>
      <c r="C22" s="698"/>
      <c r="D22" s="699" t="s">
        <v>14</v>
      </c>
      <c r="E22" s="699"/>
      <c r="F22" s="215">
        <f>SUM(F17:F21)</f>
        <v>0</v>
      </c>
      <c r="G22" s="212"/>
    </row>
    <row r="23" spans="2:11" ht="8.25" customHeight="1" x14ac:dyDescent="0.25">
      <c r="B23" s="211"/>
      <c r="C23" s="213"/>
      <c r="D23" s="213"/>
      <c r="E23" s="213"/>
      <c r="F23" s="213"/>
      <c r="G23" s="212"/>
    </row>
    <row r="24" spans="2:11" ht="27.75" customHeight="1" x14ac:dyDescent="0.25">
      <c r="B24" s="211"/>
      <c r="C24" s="700" t="s">
        <v>163</v>
      </c>
      <c r="D24" s="701"/>
      <c r="E24" s="702"/>
      <c r="F24" s="215">
        <f>F22+F15</f>
        <v>0</v>
      </c>
      <c r="G24" s="212"/>
    </row>
    <row r="25" spans="2:11" ht="16.5" thickBot="1" x14ac:dyDescent="0.3">
      <c r="B25" s="211"/>
      <c r="C25" s="217"/>
      <c r="D25" s="218"/>
      <c r="E25" s="219"/>
      <c r="F25" s="220"/>
      <c r="G25" s="212"/>
    </row>
    <row r="26" spans="2:11" x14ac:dyDescent="0.25">
      <c r="B26" s="211"/>
      <c r="C26" s="703" t="s">
        <v>157</v>
      </c>
      <c r="D26" s="703" t="s">
        <v>158</v>
      </c>
      <c r="E26" s="693" t="s">
        <v>159</v>
      </c>
      <c r="F26" s="705" t="s">
        <v>160</v>
      </c>
      <c r="G26" s="212"/>
    </row>
    <row r="27" spans="2:11" ht="15.75" thickBot="1" x14ac:dyDescent="0.3">
      <c r="B27" s="211"/>
      <c r="C27" s="704"/>
      <c r="D27" s="693"/>
      <c r="E27" s="693"/>
      <c r="F27" s="706"/>
      <c r="G27" s="212"/>
    </row>
    <row r="28" spans="2:11" ht="8.25" customHeight="1" x14ac:dyDescent="0.25">
      <c r="B28" s="211"/>
      <c r="C28" s="213"/>
      <c r="D28" s="213"/>
      <c r="E28" s="213"/>
      <c r="F28" s="213"/>
      <c r="G28" s="212"/>
    </row>
    <row r="29" spans="2:11" ht="16.899999999999999" customHeight="1" x14ac:dyDescent="0.25">
      <c r="B29" s="211"/>
      <c r="C29" s="696" t="s">
        <v>164</v>
      </c>
      <c r="D29" s="214"/>
      <c r="E29" s="214"/>
      <c r="F29" s="215"/>
      <c r="G29" s="212"/>
    </row>
    <row r="30" spans="2:11" ht="15.75" x14ac:dyDescent="0.25">
      <c r="B30" s="211"/>
      <c r="C30" s="697"/>
      <c r="D30" s="214"/>
      <c r="E30" s="214"/>
      <c r="F30" s="215"/>
      <c r="G30" s="212"/>
    </row>
    <row r="31" spans="2:11" ht="15.75" x14ac:dyDescent="0.25">
      <c r="B31" s="211"/>
      <c r="C31" s="697"/>
      <c r="D31" s="214"/>
      <c r="E31" s="214"/>
      <c r="F31" s="215"/>
      <c r="G31" s="212"/>
    </row>
    <row r="32" spans="2:11" ht="15.75" x14ac:dyDescent="0.25">
      <c r="B32" s="211"/>
      <c r="C32" s="697"/>
      <c r="D32" s="214"/>
      <c r="E32" s="214"/>
      <c r="F32" s="215"/>
      <c r="G32" s="212"/>
    </row>
    <row r="33" spans="2:7" ht="15.75" x14ac:dyDescent="0.25">
      <c r="B33" s="211"/>
      <c r="C33" s="697"/>
      <c r="D33" s="214"/>
      <c r="E33" s="214"/>
      <c r="F33" s="215"/>
      <c r="G33" s="212"/>
    </row>
    <row r="34" spans="2:7" ht="15.75" x14ac:dyDescent="0.25">
      <c r="B34" s="211"/>
      <c r="C34" s="698"/>
      <c r="D34" s="699" t="s">
        <v>14</v>
      </c>
      <c r="E34" s="699"/>
      <c r="F34" s="215">
        <f>SUM(F29:F33)</f>
        <v>0</v>
      </c>
      <c r="G34" s="212"/>
    </row>
    <row r="35" spans="2:7" ht="8.25" customHeight="1" x14ac:dyDescent="0.25">
      <c r="B35" s="211"/>
      <c r="C35" s="213"/>
      <c r="D35" s="213"/>
      <c r="E35" s="214"/>
      <c r="F35" s="213"/>
      <c r="G35" s="212"/>
    </row>
    <row r="36" spans="2:7" ht="47.25" x14ac:dyDescent="0.25">
      <c r="B36" s="221"/>
      <c r="C36" s="696" t="s">
        <v>11</v>
      </c>
      <c r="D36" s="222" t="s">
        <v>288</v>
      </c>
      <c r="E36" s="223" t="s">
        <v>289</v>
      </c>
      <c r="F36" s="215">
        <v>1</v>
      </c>
      <c r="G36" s="224"/>
    </row>
    <row r="37" spans="2:7" ht="15.75" x14ac:dyDescent="0.25">
      <c r="B37" s="221"/>
      <c r="C37" s="697"/>
      <c r="D37" s="222"/>
      <c r="E37" s="222"/>
      <c r="F37" s="215"/>
      <c r="G37" s="224"/>
    </row>
    <row r="38" spans="2:7" ht="15.75" x14ac:dyDescent="0.25">
      <c r="B38" s="221"/>
      <c r="C38" s="697"/>
      <c r="D38" s="222"/>
      <c r="E38" s="222"/>
      <c r="F38" s="215"/>
      <c r="G38" s="224"/>
    </row>
    <row r="39" spans="2:7" ht="15.75" x14ac:dyDescent="0.25">
      <c r="B39" s="221"/>
      <c r="C39" s="697"/>
      <c r="D39" s="222"/>
      <c r="E39" s="222"/>
      <c r="F39" s="215"/>
      <c r="G39" s="224"/>
    </row>
    <row r="40" spans="2:7" ht="15.75" x14ac:dyDescent="0.25">
      <c r="B40" s="221"/>
      <c r="C40" s="697"/>
      <c r="D40" s="222"/>
      <c r="E40" s="222"/>
      <c r="F40" s="215"/>
      <c r="G40" s="224"/>
    </row>
    <row r="41" spans="2:7" ht="15.75" x14ac:dyDescent="0.25">
      <c r="B41" s="221"/>
      <c r="C41" s="698"/>
      <c r="D41" s="699" t="s">
        <v>14</v>
      </c>
      <c r="E41" s="699"/>
      <c r="F41" s="215">
        <f>SUM(F36:F40)</f>
        <v>1</v>
      </c>
      <c r="G41" s="224"/>
    </row>
    <row r="42" spans="2:7" ht="8.25" customHeight="1" x14ac:dyDescent="0.25">
      <c r="B42" s="221"/>
      <c r="C42" s="225"/>
      <c r="D42" s="225"/>
      <c r="E42" s="225"/>
      <c r="F42" s="226"/>
      <c r="G42" s="224"/>
    </row>
    <row r="43" spans="2:7" ht="47.25" x14ac:dyDescent="0.25">
      <c r="B43" s="221"/>
      <c r="C43" s="696" t="s">
        <v>12</v>
      </c>
      <c r="D43" s="222" t="s">
        <v>288</v>
      </c>
      <c r="E43" s="223" t="s">
        <v>289</v>
      </c>
      <c r="F43" s="215">
        <v>7</v>
      </c>
      <c r="G43" s="224"/>
    </row>
    <row r="44" spans="2:7" ht="47.25" x14ac:dyDescent="0.25">
      <c r="B44" s="221"/>
      <c r="C44" s="697"/>
      <c r="D44" s="222" t="s">
        <v>290</v>
      </c>
      <c r="E44" s="223" t="s">
        <v>289</v>
      </c>
      <c r="F44" s="215">
        <v>2</v>
      </c>
      <c r="G44" s="224"/>
    </row>
    <row r="45" spans="2:7" ht="15.75" x14ac:dyDescent="0.25">
      <c r="B45" s="221"/>
      <c r="C45" s="697"/>
      <c r="D45" s="214"/>
      <c r="E45" s="214"/>
      <c r="F45" s="215"/>
      <c r="G45" s="224"/>
    </row>
    <row r="46" spans="2:7" ht="15.75" x14ac:dyDescent="0.25">
      <c r="B46" s="221"/>
      <c r="C46" s="697"/>
      <c r="D46" s="214"/>
      <c r="E46" s="214"/>
      <c r="F46" s="215"/>
      <c r="G46" s="224"/>
    </row>
    <row r="47" spans="2:7" ht="15.75" x14ac:dyDescent="0.25">
      <c r="B47" s="221"/>
      <c r="C47" s="697"/>
      <c r="D47" s="214"/>
      <c r="E47" s="214"/>
      <c r="F47" s="215"/>
      <c r="G47" s="224"/>
    </row>
    <row r="48" spans="2:7" ht="15.75" x14ac:dyDescent="0.25">
      <c r="B48" s="221"/>
      <c r="C48" s="698"/>
      <c r="D48" s="699" t="s">
        <v>14</v>
      </c>
      <c r="E48" s="699"/>
      <c r="F48" s="215">
        <f>SUM(F43:F47)</f>
        <v>9</v>
      </c>
      <c r="G48" s="224"/>
    </row>
    <row r="49" spans="2:7" ht="8.25" customHeight="1" x14ac:dyDescent="0.25">
      <c r="B49" s="221"/>
      <c r="C49" s="213"/>
      <c r="D49" s="213"/>
      <c r="E49" s="213"/>
      <c r="F49" s="213"/>
      <c r="G49" s="224"/>
    </row>
    <row r="50" spans="2:7" ht="15.75" x14ac:dyDescent="0.25">
      <c r="B50" s="221"/>
      <c r="C50" s="696" t="s">
        <v>13</v>
      </c>
      <c r="D50" s="214"/>
      <c r="E50" s="214"/>
      <c r="F50" s="215"/>
      <c r="G50" s="224"/>
    </row>
    <row r="51" spans="2:7" ht="15.75" x14ac:dyDescent="0.25">
      <c r="B51" s="221"/>
      <c r="C51" s="697"/>
      <c r="D51" s="214"/>
      <c r="E51" s="214"/>
      <c r="F51" s="215"/>
      <c r="G51" s="224"/>
    </row>
    <row r="52" spans="2:7" ht="15.75" x14ac:dyDescent="0.25">
      <c r="B52" s="221"/>
      <c r="C52" s="697"/>
      <c r="D52" s="214"/>
      <c r="E52" s="214"/>
      <c r="F52" s="215"/>
      <c r="G52" s="224"/>
    </row>
    <row r="53" spans="2:7" ht="15.75" x14ac:dyDescent="0.25">
      <c r="B53" s="221"/>
      <c r="C53" s="697"/>
      <c r="D53" s="214"/>
      <c r="E53" s="214"/>
      <c r="F53" s="215"/>
      <c r="G53" s="224"/>
    </row>
    <row r="54" spans="2:7" ht="15.75" x14ac:dyDescent="0.25">
      <c r="B54" s="221"/>
      <c r="C54" s="697"/>
      <c r="D54" s="214"/>
      <c r="E54" s="214"/>
      <c r="F54" s="215"/>
      <c r="G54" s="224"/>
    </row>
    <row r="55" spans="2:7" ht="15.75" x14ac:dyDescent="0.25">
      <c r="B55" s="221"/>
      <c r="C55" s="698"/>
      <c r="D55" s="699" t="s">
        <v>14</v>
      </c>
      <c r="E55" s="699"/>
      <c r="F55" s="215">
        <f>SUM(F50:F54)</f>
        <v>0</v>
      </c>
      <c r="G55" s="224"/>
    </row>
    <row r="56" spans="2:7" ht="8.25" customHeight="1" x14ac:dyDescent="0.25">
      <c r="B56" s="221"/>
      <c r="F56" s="119"/>
      <c r="G56" s="224"/>
    </row>
    <row r="57" spans="2:7" ht="27.75" customHeight="1" x14ac:dyDescent="0.25">
      <c r="B57" s="221"/>
      <c r="C57" s="700" t="s">
        <v>165</v>
      </c>
      <c r="D57" s="701"/>
      <c r="E57" s="702"/>
      <c r="F57" s="215">
        <f>F55+F41+F48+F34</f>
        <v>10</v>
      </c>
      <c r="G57" s="224"/>
    </row>
    <row r="58" spans="2:7" ht="8.25" customHeight="1" x14ac:dyDescent="0.25">
      <c r="B58" s="221"/>
      <c r="F58" s="119"/>
      <c r="G58" s="224"/>
    </row>
    <row r="59" spans="2:7" ht="37.5" customHeight="1" x14ac:dyDescent="0.25">
      <c r="B59" s="221"/>
      <c r="C59" s="708" t="s">
        <v>166</v>
      </c>
      <c r="D59" s="709"/>
      <c r="E59" s="710"/>
      <c r="F59" s="227">
        <f>F24+F57</f>
        <v>10</v>
      </c>
      <c r="G59" s="224"/>
    </row>
    <row r="60" spans="2:7" ht="15.75" thickBot="1" x14ac:dyDescent="0.3">
      <c r="B60" s="228"/>
      <c r="C60" s="229"/>
      <c r="D60" s="229"/>
      <c r="E60" s="229"/>
      <c r="F60" s="229"/>
      <c r="G60" s="230"/>
    </row>
    <row r="62" spans="2:7" x14ac:dyDescent="0.25">
      <c r="C62" s="711" t="s">
        <v>167</v>
      </c>
      <c r="D62" s="711"/>
      <c r="E62" s="711"/>
      <c r="F62" s="711"/>
    </row>
    <row r="63" spans="2:7" ht="23.25" customHeight="1" x14ac:dyDescent="0.25">
      <c r="C63" s="707" t="s">
        <v>168</v>
      </c>
      <c r="D63" s="707"/>
      <c r="E63" s="707"/>
      <c r="F63" s="707"/>
    </row>
    <row r="64" spans="2:7" ht="23.25" customHeight="1" x14ac:dyDescent="0.25">
      <c r="C64" s="707" t="s">
        <v>169</v>
      </c>
      <c r="D64" s="707"/>
      <c r="E64" s="707"/>
      <c r="F64" s="707"/>
    </row>
  </sheetData>
  <mergeCells count="32">
    <mergeCell ref="C64:F64"/>
    <mergeCell ref="C50:C55"/>
    <mergeCell ref="D55:E55"/>
    <mergeCell ref="C57:E57"/>
    <mergeCell ref="C59:E59"/>
    <mergeCell ref="C62:F62"/>
    <mergeCell ref="C63:F63"/>
    <mergeCell ref="F26:F27"/>
    <mergeCell ref="C29:C34"/>
    <mergeCell ref="D34:E34"/>
    <mergeCell ref="C36:C41"/>
    <mergeCell ref="D41:E41"/>
    <mergeCell ref="C43:C48"/>
    <mergeCell ref="D48:E48"/>
    <mergeCell ref="C17:C22"/>
    <mergeCell ref="D22:E22"/>
    <mergeCell ref="C24:E24"/>
    <mergeCell ref="C26:C27"/>
    <mergeCell ref="D26:D27"/>
    <mergeCell ref="E26:E27"/>
    <mergeCell ref="C7:C8"/>
    <mergeCell ref="D7:D8"/>
    <mergeCell ref="E7:E8"/>
    <mergeCell ref="F7:F8"/>
    <mergeCell ref="C10:C15"/>
    <mergeCell ref="D15:E15"/>
    <mergeCell ref="B5:G5"/>
    <mergeCell ref="A1:C1"/>
    <mergeCell ref="D1:G1"/>
    <mergeCell ref="A2:C2"/>
    <mergeCell ref="D2:G3"/>
    <mergeCell ref="A3:C3"/>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D1382-122D-4417-BBF7-840A68843D40}">
  <sheetPr>
    <tabColor theme="3"/>
    <pageSetUpPr fitToPage="1"/>
  </sheetPr>
  <dimension ref="A1:Q38"/>
  <sheetViews>
    <sheetView showGridLines="0" zoomScale="70" zoomScaleNormal="70" workbookViewId="0">
      <selection activeCell="E3" sqref="E3"/>
    </sheetView>
  </sheetViews>
  <sheetFormatPr defaultColWidth="8.5703125" defaultRowHeight="18.75" x14ac:dyDescent="0.3"/>
  <cols>
    <col min="1" max="1" width="5.5703125" style="11" customWidth="1"/>
    <col min="2" max="2" width="28.5703125" style="11" customWidth="1"/>
    <col min="3" max="3" width="17.7109375" style="11" customWidth="1"/>
    <col min="4" max="4" width="19" style="11" customWidth="1"/>
    <col min="5" max="5" width="13.7109375" style="11" customWidth="1"/>
    <col min="6" max="6" width="16.28515625" style="11" customWidth="1"/>
    <col min="7" max="7" width="15.42578125" style="11" customWidth="1"/>
    <col min="8" max="8" width="18.7109375" style="11" customWidth="1"/>
    <col min="9" max="9" width="14.28515625" style="11" customWidth="1"/>
    <col min="10" max="12" width="18.42578125" style="11" customWidth="1"/>
    <col min="13" max="13" width="20.7109375" style="11" customWidth="1"/>
    <col min="14" max="14" width="12" style="11" customWidth="1"/>
    <col min="15" max="15" width="8.5703125" style="11"/>
    <col min="16" max="16" width="12" style="11" customWidth="1"/>
    <col min="17" max="17" width="11.42578125" style="11" customWidth="1"/>
    <col min="18" max="19" width="12" style="11" customWidth="1"/>
    <col min="20" max="254" width="8.5703125" style="11"/>
    <col min="255" max="255" width="5.5703125" style="11" customWidth="1"/>
    <col min="256" max="256" width="13.28515625" style="11" bestFit="1" customWidth="1"/>
    <col min="257" max="257" width="17.7109375" style="11" customWidth="1"/>
    <col min="258" max="258" width="17.28515625" style="11" customWidth="1"/>
    <col min="259" max="259" width="13.7109375" style="11" customWidth="1"/>
    <col min="260" max="260" width="16.28515625" style="11" customWidth="1"/>
    <col min="261" max="261" width="12.7109375" style="11" customWidth="1"/>
    <col min="262" max="262" width="19.5703125" style="11" customWidth="1"/>
    <col min="263" max="263" width="20" style="11" customWidth="1"/>
    <col min="264" max="264" width="11.7109375" style="11" customWidth="1"/>
    <col min="265" max="265" width="10.7109375" style="11" customWidth="1"/>
    <col min="266" max="266" width="13.7109375" style="11" bestFit="1" customWidth="1"/>
    <col min="267" max="267" width="13.5703125" style="11" customWidth="1"/>
    <col min="268" max="268" width="17.28515625" style="11" customWidth="1"/>
    <col min="269" max="269" width="21.7109375" style="11" customWidth="1"/>
    <col min="270" max="270" width="12" style="11" customWidth="1"/>
    <col min="271" max="271" width="8.5703125" style="11"/>
    <col min="272" max="272" width="12" style="11" customWidth="1"/>
    <col min="273" max="273" width="11.42578125" style="11" customWidth="1"/>
    <col min="274" max="275" width="12" style="11" customWidth="1"/>
    <col min="276" max="510" width="8.5703125" style="11"/>
    <col min="511" max="511" width="5.5703125" style="11" customWidth="1"/>
    <col min="512" max="512" width="13.28515625" style="11" bestFit="1" customWidth="1"/>
    <col min="513" max="513" width="17.7109375" style="11" customWidth="1"/>
    <col min="514" max="514" width="17.28515625" style="11" customWidth="1"/>
    <col min="515" max="515" width="13.7109375" style="11" customWidth="1"/>
    <col min="516" max="516" width="16.28515625" style="11" customWidth="1"/>
    <col min="517" max="517" width="12.7109375" style="11" customWidth="1"/>
    <col min="518" max="518" width="19.5703125" style="11" customWidth="1"/>
    <col min="519" max="519" width="20" style="11" customWidth="1"/>
    <col min="520" max="520" width="11.7109375" style="11" customWidth="1"/>
    <col min="521" max="521" width="10.7109375" style="11" customWidth="1"/>
    <col min="522" max="522" width="13.7109375" style="11" bestFit="1" customWidth="1"/>
    <col min="523" max="523" width="13.5703125" style="11" customWidth="1"/>
    <col min="524" max="524" width="17.28515625" style="11" customWidth="1"/>
    <col min="525" max="525" width="21.7109375" style="11" customWidth="1"/>
    <col min="526" max="526" width="12" style="11" customWidth="1"/>
    <col min="527" max="527" width="8.5703125" style="11"/>
    <col min="528" max="528" width="12" style="11" customWidth="1"/>
    <col min="529" max="529" width="11.42578125" style="11" customWidth="1"/>
    <col min="530" max="531" width="12" style="11" customWidth="1"/>
    <col min="532" max="766" width="8.5703125" style="11"/>
    <col min="767" max="767" width="5.5703125" style="11" customWidth="1"/>
    <col min="768" max="768" width="13.28515625" style="11" bestFit="1" customWidth="1"/>
    <col min="769" max="769" width="17.7109375" style="11" customWidth="1"/>
    <col min="770" max="770" width="17.28515625" style="11" customWidth="1"/>
    <col min="771" max="771" width="13.7109375" style="11" customWidth="1"/>
    <col min="772" max="772" width="16.28515625" style="11" customWidth="1"/>
    <col min="773" max="773" width="12.7109375" style="11" customWidth="1"/>
    <col min="774" max="774" width="19.5703125" style="11" customWidth="1"/>
    <col min="775" max="775" width="20" style="11" customWidth="1"/>
    <col min="776" max="776" width="11.7109375" style="11" customWidth="1"/>
    <col min="777" max="777" width="10.7109375" style="11" customWidth="1"/>
    <col min="778" max="778" width="13.7109375" style="11" bestFit="1" customWidth="1"/>
    <col min="779" max="779" width="13.5703125" style="11" customWidth="1"/>
    <col min="780" max="780" width="17.28515625" style="11" customWidth="1"/>
    <col min="781" max="781" width="21.7109375" style="11" customWidth="1"/>
    <col min="782" max="782" width="12" style="11" customWidth="1"/>
    <col min="783" max="783" width="8.5703125" style="11"/>
    <col min="784" max="784" width="12" style="11" customWidth="1"/>
    <col min="785" max="785" width="11.42578125" style="11" customWidth="1"/>
    <col min="786" max="787" width="12" style="11" customWidth="1"/>
    <col min="788" max="1022" width="8.5703125" style="11"/>
    <col min="1023" max="1023" width="5.5703125" style="11" customWidth="1"/>
    <col min="1024" max="1024" width="13.28515625" style="11" bestFit="1" customWidth="1"/>
    <col min="1025" max="1025" width="17.7109375" style="11" customWidth="1"/>
    <col min="1026" max="1026" width="17.28515625" style="11" customWidth="1"/>
    <col min="1027" max="1027" width="13.7109375" style="11" customWidth="1"/>
    <col min="1028" max="1028" width="16.28515625" style="11" customWidth="1"/>
    <col min="1029" max="1029" width="12.7109375" style="11" customWidth="1"/>
    <col min="1030" max="1030" width="19.5703125" style="11" customWidth="1"/>
    <col min="1031" max="1031" width="20" style="11" customWidth="1"/>
    <col min="1032" max="1032" width="11.7109375" style="11" customWidth="1"/>
    <col min="1033" max="1033" width="10.7109375" style="11" customWidth="1"/>
    <col min="1034" max="1034" width="13.7109375" style="11" bestFit="1" customWidth="1"/>
    <col min="1035" max="1035" width="13.5703125" style="11" customWidth="1"/>
    <col min="1036" max="1036" width="17.28515625" style="11" customWidth="1"/>
    <col min="1037" max="1037" width="21.7109375" style="11" customWidth="1"/>
    <col min="1038" max="1038" width="12" style="11" customWidth="1"/>
    <col min="1039" max="1039" width="8.5703125" style="11"/>
    <col min="1040" max="1040" width="12" style="11" customWidth="1"/>
    <col min="1041" max="1041" width="11.42578125" style="11" customWidth="1"/>
    <col min="1042" max="1043" width="12" style="11" customWidth="1"/>
    <col min="1044" max="1278" width="8.5703125" style="11"/>
    <col min="1279" max="1279" width="5.5703125" style="11" customWidth="1"/>
    <col min="1280" max="1280" width="13.28515625" style="11" bestFit="1" customWidth="1"/>
    <col min="1281" max="1281" width="17.7109375" style="11" customWidth="1"/>
    <col min="1282" max="1282" width="17.28515625" style="11" customWidth="1"/>
    <col min="1283" max="1283" width="13.7109375" style="11" customWidth="1"/>
    <col min="1284" max="1284" width="16.28515625" style="11" customWidth="1"/>
    <col min="1285" max="1285" width="12.7109375" style="11" customWidth="1"/>
    <col min="1286" max="1286" width="19.5703125" style="11" customWidth="1"/>
    <col min="1287" max="1287" width="20" style="11" customWidth="1"/>
    <col min="1288" max="1288" width="11.7109375" style="11" customWidth="1"/>
    <col min="1289" max="1289" width="10.7109375" style="11" customWidth="1"/>
    <col min="1290" max="1290" width="13.7109375" style="11" bestFit="1" customWidth="1"/>
    <col min="1291" max="1291" width="13.5703125" style="11" customWidth="1"/>
    <col min="1292" max="1292" width="17.28515625" style="11" customWidth="1"/>
    <col min="1293" max="1293" width="21.7109375" style="11" customWidth="1"/>
    <col min="1294" max="1294" width="12" style="11" customWidth="1"/>
    <col min="1295" max="1295" width="8.5703125" style="11"/>
    <col min="1296" max="1296" width="12" style="11" customWidth="1"/>
    <col min="1297" max="1297" width="11.42578125" style="11" customWidth="1"/>
    <col min="1298" max="1299" width="12" style="11" customWidth="1"/>
    <col min="1300" max="1534" width="8.5703125" style="11"/>
    <col min="1535" max="1535" width="5.5703125" style="11" customWidth="1"/>
    <col min="1536" max="1536" width="13.28515625" style="11" bestFit="1" customWidth="1"/>
    <col min="1537" max="1537" width="17.7109375" style="11" customWidth="1"/>
    <col min="1538" max="1538" width="17.28515625" style="11" customWidth="1"/>
    <col min="1539" max="1539" width="13.7109375" style="11" customWidth="1"/>
    <col min="1540" max="1540" width="16.28515625" style="11" customWidth="1"/>
    <col min="1541" max="1541" width="12.7109375" style="11" customWidth="1"/>
    <col min="1542" max="1542" width="19.5703125" style="11" customWidth="1"/>
    <col min="1543" max="1543" width="20" style="11" customWidth="1"/>
    <col min="1544" max="1544" width="11.7109375" style="11" customWidth="1"/>
    <col min="1545" max="1545" width="10.7109375" style="11" customWidth="1"/>
    <col min="1546" max="1546" width="13.7109375" style="11" bestFit="1" customWidth="1"/>
    <col min="1547" max="1547" width="13.5703125" style="11" customWidth="1"/>
    <col min="1548" max="1548" width="17.28515625" style="11" customWidth="1"/>
    <col min="1549" max="1549" width="21.7109375" style="11" customWidth="1"/>
    <col min="1550" max="1550" width="12" style="11" customWidth="1"/>
    <col min="1551" max="1551" width="8.5703125" style="11"/>
    <col min="1552" max="1552" width="12" style="11" customWidth="1"/>
    <col min="1553" max="1553" width="11.42578125" style="11" customWidth="1"/>
    <col min="1554" max="1555" width="12" style="11" customWidth="1"/>
    <col min="1556" max="1790" width="8.5703125" style="11"/>
    <col min="1791" max="1791" width="5.5703125" style="11" customWidth="1"/>
    <col min="1792" max="1792" width="13.28515625" style="11" bestFit="1" customWidth="1"/>
    <col min="1793" max="1793" width="17.7109375" style="11" customWidth="1"/>
    <col min="1794" max="1794" width="17.28515625" style="11" customWidth="1"/>
    <col min="1795" max="1795" width="13.7109375" style="11" customWidth="1"/>
    <col min="1796" max="1796" width="16.28515625" style="11" customWidth="1"/>
    <col min="1797" max="1797" width="12.7109375" style="11" customWidth="1"/>
    <col min="1798" max="1798" width="19.5703125" style="11" customWidth="1"/>
    <col min="1799" max="1799" width="20" style="11" customWidth="1"/>
    <col min="1800" max="1800" width="11.7109375" style="11" customWidth="1"/>
    <col min="1801" max="1801" width="10.7109375" style="11" customWidth="1"/>
    <col min="1802" max="1802" width="13.7109375" style="11" bestFit="1" customWidth="1"/>
    <col min="1803" max="1803" width="13.5703125" style="11" customWidth="1"/>
    <col min="1804" max="1804" width="17.28515625" style="11" customWidth="1"/>
    <col min="1805" max="1805" width="21.7109375" style="11" customWidth="1"/>
    <col min="1806" max="1806" width="12" style="11" customWidth="1"/>
    <col min="1807" max="1807" width="8.5703125" style="11"/>
    <col min="1808" max="1808" width="12" style="11" customWidth="1"/>
    <col min="1809" max="1809" width="11.42578125" style="11" customWidth="1"/>
    <col min="1810" max="1811" width="12" style="11" customWidth="1"/>
    <col min="1812" max="2046" width="8.5703125" style="11"/>
    <col min="2047" max="2047" width="5.5703125" style="11" customWidth="1"/>
    <col min="2048" max="2048" width="13.28515625" style="11" bestFit="1" customWidth="1"/>
    <col min="2049" max="2049" width="17.7109375" style="11" customWidth="1"/>
    <col min="2050" max="2050" width="17.28515625" style="11" customWidth="1"/>
    <col min="2051" max="2051" width="13.7109375" style="11" customWidth="1"/>
    <col min="2052" max="2052" width="16.28515625" style="11" customWidth="1"/>
    <col min="2053" max="2053" width="12.7109375" style="11" customWidth="1"/>
    <col min="2054" max="2054" width="19.5703125" style="11" customWidth="1"/>
    <col min="2055" max="2055" width="20" style="11" customWidth="1"/>
    <col min="2056" max="2056" width="11.7109375" style="11" customWidth="1"/>
    <col min="2057" max="2057" width="10.7109375" style="11" customWidth="1"/>
    <col min="2058" max="2058" width="13.7109375" style="11" bestFit="1" customWidth="1"/>
    <col min="2059" max="2059" width="13.5703125" style="11" customWidth="1"/>
    <col min="2060" max="2060" width="17.28515625" style="11" customWidth="1"/>
    <col min="2061" max="2061" width="21.7109375" style="11" customWidth="1"/>
    <col min="2062" max="2062" width="12" style="11" customWidth="1"/>
    <col min="2063" max="2063" width="8.5703125" style="11"/>
    <col min="2064" max="2064" width="12" style="11" customWidth="1"/>
    <col min="2065" max="2065" width="11.42578125" style="11" customWidth="1"/>
    <col min="2066" max="2067" width="12" style="11" customWidth="1"/>
    <col min="2068" max="2302" width="8.5703125" style="11"/>
    <col min="2303" max="2303" width="5.5703125" style="11" customWidth="1"/>
    <col min="2304" max="2304" width="13.28515625" style="11" bestFit="1" customWidth="1"/>
    <col min="2305" max="2305" width="17.7109375" style="11" customWidth="1"/>
    <col min="2306" max="2306" width="17.28515625" style="11" customWidth="1"/>
    <col min="2307" max="2307" width="13.7109375" style="11" customWidth="1"/>
    <col min="2308" max="2308" width="16.28515625" style="11" customWidth="1"/>
    <col min="2309" max="2309" width="12.7109375" style="11" customWidth="1"/>
    <col min="2310" max="2310" width="19.5703125" style="11" customWidth="1"/>
    <col min="2311" max="2311" width="20" style="11" customWidth="1"/>
    <col min="2312" max="2312" width="11.7109375" style="11" customWidth="1"/>
    <col min="2313" max="2313" width="10.7109375" style="11" customWidth="1"/>
    <col min="2314" max="2314" width="13.7109375" style="11" bestFit="1" customWidth="1"/>
    <col min="2315" max="2315" width="13.5703125" style="11" customWidth="1"/>
    <col min="2316" max="2316" width="17.28515625" style="11" customWidth="1"/>
    <col min="2317" max="2317" width="21.7109375" style="11" customWidth="1"/>
    <col min="2318" max="2318" width="12" style="11" customWidth="1"/>
    <col min="2319" max="2319" width="8.5703125" style="11"/>
    <col min="2320" max="2320" width="12" style="11" customWidth="1"/>
    <col min="2321" max="2321" width="11.42578125" style="11" customWidth="1"/>
    <col min="2322" max="2323" width="12" style="11" customWidth="1"/>
    <col min="2324" max="2558" width="8.5703125" style="11"/>
    <col min="2559" max="2559" width="5.5703125" style="11" customWidth="1"/>
    <col min="2560" max="2560" width="13.28515625" style="11" bestFit="1" customWidth="1"/>
    <col min="2561" max="2561" width="17.7109375" style="11" customWidth="1"/>
    <col min="2562" max="2562" width="17.28515625" style="11" customWidth="1"/>
    <col min="2563" max="2563" width="13.7109375" style="11" customWidth="1"/>
    <col min="2564" max="2564" width="16.28515625" style="11" customWidth="1"/>
    <col min="2565" max="2565" width="12.7109375" style="11" customWidth="1"/>
    <col min="2566" max="2566" width="19.5703125" style="11" customWidth="1"/>
    <col min="2567" max="2567" width="20" style="11" customWidth="1"/>
    <col min="2568" max="2568" width="11.7109375" style="11" customWidth="1"/>
    <col min="2569" max="2569" width="10.7109375" style="11" customWidth="1"/>
    <col min="2570" max="2570" width="13.7109375" style="11" bestFit="1" customWidth="1"/>
    <col min="2571" max="2571" width="13.5703125" style="11" customWidth="1"/>
    <col min="2572" max="2572" width="17.28515625" style="11" customWidth="1"/>
    <col min="2573" max="2573" width="21.7109375" style="11" customWidth="1"/>
    <col min="2574" max="2574" width="12" style="11" customWidth="1"/>
    <col min="2575" max="2575" width="8.5703125" style="11"/>
    <col min="2576" max="2576" width="12" style="11" customWidth="1"/>
    <col min="2577" max="2577" width="11.42578125" style="11" customWidth="1"/>
    <col min="2578" max="2579" width="12" style="11" customWidth="1"/>
    <col min="2580" max="2814" width="8.5703125" style="11"/>
    <col min="2815" max="2815" width="5.5703125" style="11" customWidth="1"/>
    <col min="2816" max="2816" width="13.28515625" style="11" bestFit="1" customWidth="1"/>
    <col min="2817" max="2817" width="17.7109375" style="11" customWidth="1"/>
    <col min="2818" max="2818" width="17.28515625" style="11" customWidth="1"/>
    <col min="2819" max="2819" width="13.7109375" style="11" customWidth="1"/>
    <col min="2820" max="2820" width="16.28515625" style="11" customWidth="1"/>
    <col min="2821" max="2821" width="12.7109375" style="11" customWidth="1"/>
    <col min="2822" max="2822" width="19.5703125" style="11" customWidth="1"/>
    <col min="2823" max="2823" width="20" style="11" customWidth="1"/>
    <col min="2824" max="2824" width="11.7109375" style="11" customWidth="1"/>
    <col min="2825" max="2825" width="10.7109375" style="11" customWidth="1"/>
    <col min="2826" max="2826" width="13.7109375" style="11" bestFit="1" customWidth="1"/>
    <col min="2827" max="2827" width="13.5703125" style="11" customWidth="1"/>
    <col min="2828" max="2828" width="17.28515625" style="11" customWidth="1"/>
    <col min="2829" max="2829" width="21.7109375" style="11" customWidth="1"/>
    <col min="2830" max="2830" width="12" style="11" customWidth="1"/>
    <col min="2831" max="2831" width="8.5703125" style="11"/>
    <col min="2832" max="2832" width="12" style="11" customWidth="1"/>
    <col min="2833" max="2833" width="11.42578125" style="11" customWidth="1"/>
    <col min="2834" max="2835" width="12" style="11" customWidth="1"/>
    <col min="2836" max="3070" width="8.5703125" style="11"/>
    <col min="3071" max="3071" width="5.5703125" style="11" customWidth="1"/>
    <col min="3072" max="3072" width="13.28515625" style="11" bestFit="1" customWidth="1"/>
    <col min="3073" max="3073" width="17.7109375" style="11" customWidth="1"/>
    <col min="3074" max="3074" width="17.28515625" style="11" customWidth="1"/>
    <col min="3075" max="3075" width="13.7109375" style="11" customWidth="1"/>
    <col min="3076" max="3076" width="16.28515625" style="11" customWidth="1"/>
    <col min="3077" max="3077" width="12.7109375" style="11" customWidth="1"/>
    <col min="3078" max="3078" width="19.5703125" style="11" customWidth="1"/>
    <col min="3079" max="3079" width="20" style="11" customWidth="1"/>
    <col min="3080" max="3080" width="11.7109375" style="11" customWidth="1"/>
    <col min="3081" max="3081" width="10.7109375" style="11" customWidth="1"/>
    <col min="3082" max="3082" width="13.7109375" style="11" bestFit="1" customWidth="1"/>
    <col min="3083" max="3083" width="13.5703125" style="11" customWidth="1"/>
    <col min="3084" max="3084" width="17.28515625" style="11" customWidth="1"/>
    <col min="3085" max="3085" width="21.7109375" style="11" customWidth="1"/>
    <col min="3086" max="3086" width="12" style="11" customWidth="1"/>
    <col min="3087" max="3087" width="8.5703125" style="11"/>
    <col min="3088" max="3088" width="12" style="11" customWidth="1"/>
    <col min="3089" max="3089" width="11.42578125" style="11" customWidth="1"/>
    <col min="3090" max="3091" width="12" style="11" customWidth="1"/>
    <col min="3092" max="3326" width="8.5703125" style="11"/>
    <col min="3327" max="3327" width="5.5703125" style="11" customWidth="1"/>
    <col min="3328" max="3328" width="13.28515625" style="11" bestFit="1" customWidth="1"/>
    <col min="3329" max="3329" width="17.7109375" style="11" customWidth="1"/>
    <col min="3330" max="3330" width="17.28515625" style="11" customWidth="1"/>
    <col min="3331" max="3331" width="13.7109375" style="11" customWidth="1"/>
    <col min="3332" max="3332" width="16.28515625" style="11" customWidth="1"/>
    <col min="3333" max="3333" width="12.7109375" style="11" customWidth="1"/>
    <col min="3334" max="3334" width="19.5703125" style="11" customWidth="1"/>
    <col min="3335" max="3335" width="20" style="11" customWidth="1"/>
    <col min="3336" max="3336" width="11.7109375" style="11" customWidth="1"/>
    <col min="3337" max="3337" width="10.7109375" style="11" customWidth="1"/>
    <col min="3338" max="3338" width="13.7109375" style="11" bestFit="1" customWidth="1"/>
    <col min="3339" max="3339" width="13.5703125" style="11" customWidth="1"/>
    <col min="3340" max="3340" width="17.28515625" style="11" customWidth="1"/>
    <col min="3341" max="3341" width="21.7109375" style="11" customWidth="1"/>
    <col min="3342" max="3342" width="12" style="11" customWidth="1"/>
    <col min="3343" max="3343" width="8.5703125" style="11"/>
    <col min="3344" max="3344" width="12" style="11" customWidth="1"/>
    <col min="3345" max="3345" width="11.42578125" style="11" customWidth="1"/>
    <col min="3346" max="3347" width="12" style="11" customWidth="1"/>
    <col min="3348" max="3582" width="8.5703125" style="11"/>
    <col min="3583" max="3583" width="5.5703125" style="11" customWidth="1"/>
    <col min="3584" max="3584" width="13.28515625" style="11" bestFit="1" customWidth="1"/>
    <col min="3585" max="3585" width="17.7109375" style="11" customWidth="1"/>
    <col min="3586" max="3586" width="17.28515625" style="11" customWidth="1"/>
    <col min="3587" max="3587" width="13.7109375" style="11" customWidth="1"/>
    <col min="3588" max="3588" width="16.28515625" style="11" customWidth="1"/>
    <col min="3589" max="3589" width="12.7109375" style="11" customWidth="1"/>
    <col min="3590" max="3590" width="19.5703125" style="11" customWidth="1"/>
    <col min="3591" max="3591" width="20" style="11" customWidth="1"/>
    <col min="3592" max="3592" width="11.7109375" style="11" customWidth="1"/>
    <col min="3593" max="3593" width="10.7109375" style="11" customWidth="1"/>
    <col min="3594" max="3594" width="13.7109375" style="11" bestFit="1" customWidth="1"/>
    <col min="3595" max="3595" width="13.5703125" style="11" customWidth="1"/>
    <col min="3596" max="3596" width="17.28515625" style="11" customWidth="1"/>
    <col min="3597" max="3597" width="21.7109375" style="11" customWidth="1"/>
    <col min="3598" max="3598" width="12" style="11" customWidth="1"/>
    <col min="3599" max="3599" width="8.5703125" style="11"/>
    <col min="3600" max="3600" width="12" style="11" customWidth="1"/>
    <col min="3601" max="3601" width="11.42578125" style="11" customWidth="1"/>
    <col min="3602" max="3603" width="12" style="11" customWidth="1"/>
    <col min="3604" max="3838" width="8.5703125" style="11"/>
    <col min="3839" max="3839" width="5.5703125" style="11" customWidth="1"/>
    <col min="3840" max="3840" width="13.28515625" style="11" bestFit="1" customWidth="1"/>
    <col min="3841" max="3841" width="17.7109375" style="11" customWidth="1"/>
    <col min="3842" max="3842" width="17.28515625" style="11" customWidth="1"/>
    <col min="3843" max="3843" width="13.7109375" style="11" customWidth="1"/>
    <col min="3844" max="3844" width="16.28515625" style="11" customWidth="1"/>
    <col min="3845" max="3845" width="12.7109375" style="11" customWidth="1"/>
    <col min="3846" max="3846" width="19.5703125" style="11" customWidth="1"/>
    <col min="3847" max="3847" width="20" style="11" customWidth="1"/>
    <col min="3848" max="3848" width="11.7109375" style="11" customWidth="1"/>
    <col min="3849" max="3849" width="10.7109375" style="11" customWidth="1"/>
    <col min="3850" max="3850" width="13.7109375" style="11" bestFit="1" customWidth="1"/>
    <col min="3851" max="3851" width="13.5703125" style="11" customWidth="1"/>
    <col min="3852" max="3852" width="17.28515625" style="11" customWidth="1"/>
    <col min="3853" max="3853" width="21.7109375" style="11" customWidth="1"/>
    <col min="3854" max="3854" width="12" style="11" customWidth="1"/>
    <col min="3855" max="3855" width="8.5703125" style="11"/>
    <col min="3856" max="3856" width="12" style="11" customWidth="1"/>
    <col min="3857" max="3857" width="11.42578125" style="11" customWidth="1"/>
    <col min="3858" max="3859" width="12" style="11" customWidth="1"/>
    <col min="3860" max="4094" width="8.5703125" style="11"/>
    <col min="4095" max="4095" width="5.5703125" style="11" customWidth="1"/>
    <col min="4096" max="4096" width="13.28515625" style="11" bestFit="1" customWidth="1"/>
    <col min="4097" max="4097" width="17.7109375" style="11" customWidth="1"/>
    <col min="4098" max="4098" width="17.28515625" style="11" customWidth="1"/>
    <col min="4099" max="4099" width="13.7109375" style="11" customWidth="1"/>
    <col min="4100" max="4100" width="16.28515625" style="11" customWidth="1"/>
    <col min="4101" max="4101" width="12.7109375" style="11" customWidth="1"/>
    <col min="4102" max="4102" width="19.5703125" style="11" customWidth="1"/>
    <col min="4103" max="4103" width="20" style="11" customWidth="1"/>
    <col min="4104" max="4104" width="11.7109375" style="11" customWidth="1"/>
    <col min="4105" max="4105" width="10.7109375" style="11" customWidth="1"/>
    <col min="4106" max="4106" width="13.7109375" style="11" bestFit="1" customWidth="1"/>
    <col min="4107" max="4107" width="13.5703125" style="11" customWidth="1"/>
    <col min="4108" max="4108" width="17.28515625" style="11" customWidth="1"/>
    <col min="4109" max="4109" width="21.7109375" style="11" customWidth="1"/>
    <col min="4110" max="4110" width="12" style="11" customWidth="1"/>
    <col min="4111" max="4111" width="8.5703125" style="11"/>
    <col min="4112" max="4112" width="12" style="11" customWidth="1"/>
    <col min="4113" max="4113" width="11.42578125" style="11" customWidth="1"/>
    <col min="4114" max="4115" width="12" style="11" customWidth="1"/>
    <col min="4116" max="4350" width="8.5703125" style="11"/>
    <col min="4351" max="4351" width="5.5703125" style="11" customWidth="1"/>
    <col min="4352" max="4352" width="13.28515625" style="11" bestFit="1" customWidth="1"/>
    <col min="4353" max="4353" width="17.7109375" style="11" customWidth="1"/>
    <col min="4354" max="4354" width="17.28515625" style="11" customWidth="1"/>
    <col min="4355" max="4355" width="13.7109375" style="11" customWidth="1"/>
    <col min="4356" max="4356" width="16.28515625" style="11" customWidth="1"/>
    <col min="4357" max="4357" width="12.7109375" style="11" customWidth="1"/>
    <col min="4358" max="4358" width="19.5703125" style="11" customWidth="1"/>
    <col min="4359" max="4359" width="20" style="11" customWidth="1"/>
    <col min="4360" max="4360" width="11.7109375" style="11" customWidth="1"/>
    <col min="4361" max="4361" width="10.7109375" style="11" customWidth="1"/>
    <col min="4362" max="4362" width="13.7109375" style="11" bestFit="1" customWidth="1"/>
    <col min="4363" max="4363" width="13.5703125" style="11" customWidth="1"/>
    <col min="4364" max="4364" width="17.28515625" style="11" customWidth="1"/>
    <col min="4365" max="4365" width="21.7109375" style="11" customWidth="1"/>
    <col min="4366" max="4366" width="12" style="11" customWidth="1"/>
    <col min="4367" max="4367" width="8.5703125" style="11"/>
    <col min="4368" max="4368" width="12" style="11" customWidth="1"/>
    <col min="4369" max="4369" width="11.42578125" style="11" customWidth="1"/>
    <col min="4370" max="4371" width="12" style="11" customWidth="1"/>
    <col min="4372" max="4606" width="8.5703125" style="11"/>
    <col min="4607" max="4607" width="5.5703125" style="11" customWidth="1"/>
    <col min="4608" max="4608" width="13.28515625" style="11" bestFit="1" customWidth="1"/>
    <col min="4609" max="4609" width="17.7109375" style="11" customWidth="1"/>
    <col min="4610" max="4610" width="17.28515625" style="11" customWidth="1"/>
    <col min="4611" max="4611" width="13.7109375" style="11" customWidth="1"/>
    <col min="4612" max="4612" width="16.28515625" style="11" customWidth="1"/>
    <col min="4613" max="4613" width="12.7109375" style="11" customWidth="1"/>
    <col min="4614" max="4614" width="19.5703125" style="11" customWidth="1"/>
    <col min="4615" max="4615" width="20" style="11" customWidth="1"/>
    <col min="4616" max="4616" width="11.7109375" style="11" customWidth="1"/>
    <col min="4617" max="4617" width="10.7109375" style="11" customWidth="1"/>
    <col min="4618" max="4618" width="13.7109375" style="11" bestFit="1" customWidth="1"/>
    <col min="4619" max="4619" width="13.5703125" style="11" customWidth="1"/>
    <col min="4620" max="4620" width="17.28515625" style="11" customWidth="1"/>
    <col min="4621" max="4621" width="21.7109375" style="11" customWidth="1"/>
    <col min="4622" max="4622" width="12" style="11" customWidth="1"/>
    <col min="4623" max="4623" width="8.5703125" style="11"/>
    <col min="4624" max="4624" width="12" style="11" customWidth="1"/>
    <col min="4625" max="4625" width="11.42578125" style="11" customWidth="1"/>
    <col min="4626" max="4627" width="12" style="11" customWidth="1"/>
    <col min="4628" max="4862" width="8.5703125" style="11"/>
    <col min="4863" max="4863" width="5.5703125" style="11" customWidth="1"/>
    <col min="4864" max="4864" width="13.28515625" style="11" bestFit="1" customWidth="1"/>
    <col min="4865" max="4865" width="17.7109375" style="11" customWidth="1"/>
    <col min="4866" max="4866" width="17.28515625" style="11" customWidth="1"/>
    <col min="4867" max="4867" width="13.7109375" style="11" customWidth="1"/>
    <col min="4868" max="4868" width="16.28515625" style="11" customWidth="1"/>
    <col min="4869" max="4869" width="12.7109375" style="11" customWidth="1"/>
    <col min="4870" max="4870" width="19.5703125" style="11" customWidth="1"/>
    <col min="4871" max="4871" width="20" style="11" customWidth="1"/>
    <col min="4872" max="4872" width="11.7109375" style="11" customWidth="1"/>
    <col min="4873" max="4873" width="10.7109375" style="11" customWidth="1"/>
    <col min="4874" max="4874" width="13.7109375" style="11" bestFit="1" customWidth="1"/>
    <col min="4875" max="4875" width="13.5703125" style="11" customWidth="1"/>
    <col min="4876" max="4876" width="17.28515625" style="11" customWidth="1"/>
    <col min="4877" max="4877" width="21.7109375" style="11" customWidth="1"/>
    <col min="4878" max="4878" width="12" style="11" customWidth="1"/>
    <col min="4879" max="4879" width="8.5703125" style="11"/>
    <col min="4880" max="4880" width="12" style="11" customWidth="1"/>
    <col min="4881" max="4881" width="11.42578125" style="11" customWidth="1"/>
    <col min="4882" max="4883" width="12" style="11" customWidth="1"/>
    <col min="4884" max="5118" width="8.5703125" style="11"/>
    <col min="5119" max="5119" width="5.5703125" style="11" customWidth="1"/>
    <col min="5120" max="5120" width="13.28515625" style="11" bestFit="1" customWidth="1"/>
    <col min="5121" max="5121" width="17.7109375" style="11" customWidth="1"/>
    <col min="5122" max="5122" width="17.28515625" style="11" customWidth="1"/>
    <col min="5123" max="5123" width="13.7109375" style="11" customWidth="1"/>
    <col min="5124" max="5124" width="16.28515625" style="11" customWidth="1"/>
    <col min="5125" max="5125" width="12.7109375" style="11" customWidth="1"/>
    <col min="5126" max="5126" width="19.5703125" style="11" customWidth="1"/>
    <col min="5127" max="5127" width="20" style="11" customWidth="1"/>
    <col min="5128" max="5128" width="11.7109375" style="11" customWidth="1"/>
    <col min="5129" max="5129" width="10.7109375" style="11" customWidth="1"/>
    <col min="5130" max="5130" width="13.7109375" style="11" bestFit="1" customWidth="1"/>
    <col min="5131" max="5131" width="13.5703125" style="11" customWidth="1"/>
    <col min="5132" max="5132" width="17.28515625" style="11" customWidth="1"/>
    <col min="5133" max="5133" width="21.7109375" style="11" customWidth="1"/>
    <col min="5134" max="5134" width="12" style="11" customWidth="1"/>
    <col min="5135" max="5135" width="8.5703125" style="11"/>
    <col min="5136" max="5136" width="12" style="11" customWidth="1"/>
    <col min="5137" max="5137" width="11.42578125" style="11" customWidth="1"/>
    <col min="5138" max="5139" width="12" style="11" customWidth="1"/>
    <col min="5140" max="5374" width="8.5703125" style="11"/>
    <col min="5375" max="5375" width="5.5703125" style="11" customWidth="1"/>
    <col min="5376" max="5376" width="13.28515625" style="11" bestFit="1" customWidth="1"/>
    <col min="5377" max="5377" width="17.7109375" style="11" customWidth="1"/>
    <col min="5378" max="5378" width="17.28515625" style="11" customWidth="1"/>
    <col min="5379" max="5379" width="13.7109375" style="11" customWidth="1"/>
    <col min="5380" max="5380" width="16.28515625" style="11" customWidth="1"/>
    <col min="5381" max="5381" width="12.7109375" style="11" customWidth="1"/>
    <col min="5382" max="5382" width="19.5703125" style="11" customWidth="1"/>
    <col min="5383" max="5383" width="20" style="11" customWidth="1"/>
    <col min="5384" max="5384" width="11.7109375" style="11" customWidth="1"/>
    <col min="5385" max="5385" width="10.7109375" style="11" customWidth="1"/>
    <col min="5386" max="5386" width="13.7109375" style="11" bestFit="1" customWidth="1"/>
    <col min="5387" max="5387" width="13.5703125" style="11" customWidth="1"/>
    <col min="5388" max="5388" width="17.28515625" style="11" customWidth="1"/>
    <col min="5389" max="5389" width="21.7109375" style="11" customWidth="1"/>
    <col min="5390" max="5390" width="12" style="11" customWidth="1"/>
    <col min="5391" max="5391" width="8.5703125" style="11"/>
    <col min="5392" max="5392" width="12" style="11" customWidth="1"/>
    <col min="5393" max="5393" width="11.42578125" style="11" customWidth="1"/>
    <col min="5394" max="5395" width="12" style="11" customWidth="1"/>
    <col min="5396" max="5630" width="8.5703125" style="11"/>
    <col min="5631" max="5631" width="5.5703125" style="11" customWidth="1"/>
    <col min="5632" max="5632" width="13.28515625" style="11" bestFit="1" customWidth="1"/>
    <col min="5633" max="5633" width="17.7109375" style="11" customWidth="1"/>
    <col min="5634" max="5634" width="17.28515625" style="11" customWidth="1"/>
    <col min="5635" max="5635" width="13.7109375" style="11" customWidth="1"/>
    <col min="5636" max="5636" width="16.28515625" style="11" customWidth="1"/>
    <col min="5637" max="5637" width="12.7109375" style="11" customWidth="1"/>
    <col min="5638" max="5638" width="19.5703125" style="11" customWidth="1"/>
    <col min="5639" max="5639" width="20" style="11" customWidth="1"/>
    <col min="5640" max="5640" width="11.7109375" style="11" customWidth="1"/>
    <col min="5641" max="5641" width="10.7109375" style="11" customWidth="1"/>
    <col min="5642" max="5642" width="13.7109375" style="11" bestFit="1" customWidth="1"/>
    <col min="5643" max="5643" width="13.5703125" style="11" customWidth="1"/>
    <col min="5644" max="5644" width="17.28515625" style="11" customWidth="1"/>
    <col min="5645" max="5645" width="21.7109375" style="11" customWidth="1"/>
    <col min="5646" max="5646" width="12" style="11" customWidth="1"/>
    <col min="5647" max="5647" width="8.5703125" style="11"/>
    <col min="5648" max="5648" width="12" style="11" customWidth="1"/>
    <col min="5649" max="5649" width="11.42578125" style="11" customWidth="1"/>
    <col min="5650" max="5651" width="12" style="11" customWidth="1"/>
    <col min="5652" max="5886" width="8.5703125" style="11"/>
    <col min="5887" max="5887" width="5.5703125" style="11" customWidth="1"/>
    <col min="5888" max="5888" width="13.28515625" style="11" bestFit="1" customWidth="1"/>
    <col min="5889" max="5889" width="17.7109375" style="11" customWidth="1"/>
    <col min="5890" max="5890" width="17.28515625" style="11" customWidth="1"/>
    <col min="5891" max="5891" width="13.7109375" style="11" customWidth="1"/>
    <col min="5892" max="5892" width="16.28515625" style="11" customWidth="1"/>
    <col min="5893" max="5893" width="12.7109375" style="11" customWidth="1"/>
    <col min="5894" max="5894" width="19.5703125" style="11" customWidth="1"/>
    <col min="5895" max="5895" width="20" style="11" customWidth="1"/>
    <col min="5896" max="5896" width="11.7109375" style="11" customWidth="1"/>
    <col min="5897" max="5897" width="10.7109375" style="11" customWidth="1"/>
    <col min="5898" max="5898" width="13.7109375" style="11" bestFit="1" customWidth="1"/>
    <col min="5899" max="5899" width="13.5703125" style="11" customWidth="1"/>
    <col min="5900" max="5900" width="17.28515625" style="11" customWidth="1"/>
    <col min="5901" max="5901" width="21.7109375" style="11" customWidth="1"/>
    <col min="5902" max="5902" width="12" style="11" customWidth="1"/>
    <col min="5903" max="5903" width="8.5703125" style="11"/>
    <col min="5904" max="5904" width="12" style="11" customWidth="1"/>
    <col min="5905" max="5905" width="11.42578125" style="11" customWidth="1"/>
    <col min="5906" max="5907" width="12" style="11" customWidth="1"/>
    <col min="5908" max="6142" width="8.5703125" style="11"/>
    <col min="6143" max="6143" width="5.5703125" style="11" customWidth="1"/>
    <col min="6144" max="6144" width="13.28515625" style="11" bestFit="1" customWidth="1"/>
    <col min="6145" max="6145" width="17.7109375" style="11" customWidth="1"/>
    <col min="6146" max="6146" width="17.28515625" style="11" customWidth="1"/>
    <col min="6147" max="6147" width="13.7109375" style="11" customWidth="1"/>
    <col min="6148" max="6148" width="16.28515625" style="11" customWidth="1"/>
    <col min="6149" max="6149" width="12.7109375" style="11" customWidth="1"/>
    <col min="6150" max="6150" width="19.5703125" style="11" customWidth="1"/>
    <col min="6151" max="6151" width="20" style="11" customWidth="1"/>
    <col min="6152" max="6152" width="11.7109375" style="11" customWidth="1"/>
    <col min="6153" max="6153" width="10.7109375" style="11" customWidth="1"/>
    <col min="6154" max="6154" width="13.7109375" style="11" bestFit="1" customWidth="1"/>
    <col min="6155" max="6155" width="13.5703125" style="11" customWidth="1"/>
    <col min="6156" max="6156" width="17.28515625" style="11" customWidth="1"/>
    <col min="6157" max="6157" width="21.7109375" style="11" customWidth="1"/>
    <col min="6158" max="6158" width="12" style="11" customWidth="1"/>
    <col min="6159" max="6159" width="8.5703125" style="11"/>
    <col min="6160" max="6160" width="12" style="11" customWidth="1"/>
    <col min="6161" max="6161" width="11.42578125" style="11" customWidth="1"/>
    <col min="6162" max="6163" width="12" style="11" customWidth="1"/>
    <col min="6164" max="6398" width="8.5703125" style="11"/>
    <col min="6399" max="6399" width="5.5703125" style="11" customWidth="1"/>
    <col min="6400" max="6400" width="13.28515625" style="11" bestFit="1" customWidth="1"/>
    <col min="6401" max="6401" width="17.7109375" style="11" customWidth="1"/>
    <col min="6402" max="6402" width="17.28515625" style="11" customWidth="1"/>
    <col min="6403" max="6403" width="13.7109375" style="11" customWidth="1"/>
    <col min="6404" max="6404" width="16.28515625" style="11" customWidth="1"/>
    <col min="6405" max="6405" width="12.7109375" style="11" customWidth="1"/>
    <col min="6406" max="6406" width="19.5703125" style="11" customWidth="1"/>
    <col min="6407" max="6407" width="20" style="11" customWidth="1"/>
    <col min="6408" max="6408" width="11.7109375" style="11" customWidth="1"/>
    <col min="6409" max="6409" width="10.7109375" style="11" customWidth="1"/>
    <col min="6410" max="6410" width="13.7109375" style="11" bestFit="1" customWidth="1"/>
    <col min="6411" max="6411" width="13.5703125" style="11" customWidth="1"/>
    <col min="6412" max="6412" width="17.28515625" style="11" customWidth="1"/>
    <col min="6413" max="6413" width="21.7109375" style="11" customWidth="1"/>
    <col min="6414" max="6414" width="12" style="11" customWidth="1"/>
    <col min="6415" max="6415" width="8.5703125" style="11"/>
    <col min="6416" max="6416" width="12" style="11" customWidth="1"/>
    <col min="6417" max="6417" width="11.42578125" style="11" customWidth="1"/>
    <col min="6418" max="6419" width="12" style="11" customWidth="1"/>
    <col min="6420" max="6654" width="8.5703125" style="11"/>
    <col min="6655" max="6655" width="5.5703125" style="11" customWidth="1"/>
    <col min="6656" max="6656" width="13.28515625" style="11" bestFit="1" customWidth="1"/>
    <col min="6657" max="6657" width="17.7109375" style="11" customWidth="1"/>
    <col min="6658" max="6658" width="17.28515625" style="11" customWidth="1"/>
    <col min="6659" max="6659" width="13.7109375" style="11" customWidth="1"/>
    <col min="6660" max="6660" width="16.28515625" style="11" customWidth="1"/>
    <col min="6661" max="6661" width="12.7109375" style="11" customWidth="1"/>
    <col min="6662" max="6662" width="19.5703125" style="11" customWidth="1"/>
    <col min="6663" max="6663" width="20" style="11" customWidth="1"/>
    <col min="6664" max="6664" width="11.7109375" style="11" customWidth="1"/>
    <col min="6665" max="6665" width="10.7109375" style="11" customWidth="1"/>
    <col min="6666" max="6666" width="13.7109375" style="11" bestFit="1" customWidth="1"/>
    <col min="6667" max="6667" width="13.5703125" style="11" customWidth="1"/>
    <col min="6668" max="6668" width="17.28515625" style="11" customWidth="1"/>
    <col min="6669" max="6669" width="21.7109375" style="11" customWidth="1"/>
    <col min="6670" max="6670" width="12" style="11" customWidth="1"/>
    <col min="6671" max="6671" width="8.5703125" style="11"/>
    <col min="6672" max="6672" width="12" style="11" customWidth="1"/>
    <col min="6673" max="6673" width="11.42578125" style="11" customWidth="1"/>
    <col min="6674" max="6675" width="12" style="11" customWidth="1"/>
    <col min="6676" max="6910" width="8.5703125" style="11"/>
    <col min="6911" max="6911" width="5.5703125" style="11" customWidth="1"/>
    <col min="6912" max="6912" width="13.28515625" style="11" bestFit="1" customWidth="1"/>
    <col min="6913" max="6913" width="17.7109375" style="11" customWidth="1"/>
    <col min="6914" max="6914" width="17.28515625" style="11" customWidth="1"/>
    <col min="6915" max="6915" width="13.7109375" style="11" customWidth="1"/>
    <col min="6916" max="6916" width="16.28515625" style="11" customWidth="1"/>
    <col min="6917" max="6917" width="12.7109375" style="11" customWidth="1"/>
    <col min="6918" max="6918" width="19.5703125" style="11" customWidth="1"/>
    <col min="6919" max="6919" width="20" style="11" customWidth="1"/>
    <col min="6920" max="6920" width="11.7109375" style="11" customWidth="1"/>
    <col min="6921" max="6921" width="10.7109375" style="11" customWidth="1"/>
    <col min="6922" max="6922" width="13.7109375" style="11" bestFit="1" customWidth="1"/>
    <col min="6923" max="6923" width="13.5703125" style="11" customWidth="1"/>
    <col min="6924" max="6924" width="17.28515625" style="11" customWidth="1"/>
    <col min="6925" max="6925" width="21.7109375" style="11" customWidth="1"/>
    <col min="6926" max="6926" width="12" style="11" customWidth="1"/>
    <col min="6927" max="6927" width="8.5703125" style="11"/>
    <col min="6928" max="6928" width="12" style="11" customWidth="1"/>
    <col min="6929" max="6929" width="11.42578125" style="11" customWidth="1"/>
    <col min="6930" max="6931" width="12" style="11" customWidth="1"/>
    <col min="6932" max="7166" width="8.5703125" style="11"/>
    <col min="7167" max="7167" width="5.5703125" style="11" customWidth="1"/>
    <col min="7168" max="7168" width="13.28515625" style="11" bestFit="1" customWidth="1"/>
    <col min="7169" max="7169" width="17.7109375" style="11" customWidth="1"/>
    <col min="7170" max="7170" width="17.28515625" style="11" customWidth="1"/>
    <col min="7171" max="7171" width="13.7109375" style="11" customWidth="1"/>
    <col min="7172" max="7172" width="16.28515625" style="11" customWidth="1"/>
    <col min="7173" max="7173" width="12.7109375" style="11" customWidth="1"/>
    <col min="7174" max="7174" width="19.5703125" style="11" customWidth="1"/>
    <col min="7175" max="7175" width="20" style="11" customWidth="1"/>
    <col min="7176" max="7176" width="11.7109375" style="11" customWidth="1"/>
    <col min="7177" max="7177" width="10.7109375" style="11" customWidth="1"/>
    <col min="7178" max="7178" width="13.7109375" style="11" bestFit="1" customWidth="1"/>
    <col min="7179" max="7179" width="13.5703125" style="11" customWidth="1"/>
    <col min="7180" max="7180" width="17.28515625" style="11" customWidth="1"/>
    <col min="7181" max="7181" width="21.7109375" style="11" customWidth="1"/>
    <col min="7182" max="7182" width="12" style="11" customWidth="1"/>
    <col min="7183" max="7183" width="8.5703125" style="11"/>
    <col min="7184" max="7184" width="12" style="11" customWidth="1"/>
    <col min="7185" max="7185" width="11.42578125" style="11" customWidth="1"/>
    <col min="7186" max="7187" width="12" style="11" customWidth="1"/>
    <col min="7188" max="7422" width="8.5703125" style="11"/>
    <col min="7423" max="7423" width="5.5703125" style="11" customWidth="1"/>
    <col min="7424" max="7424" width="13.28515625" style="11" bestFit="1" customWidth="1"/>
    <col min="7425" max="7425" width="17.7109375" style="11" customWidth="1"/>
    <col min="7426" max="7426" width="17.28515625" style="11" customWidth="1"/>
    <col min="7427" max="7427" width="13.7109375" style="11" customWidth="1"/>
    <col min="7428" max="7428" width="16.28515625" style="11" customWidth="1"/>
    <col min="7429" max="7429" width="12.7109375" style="11" customWidth="1"/>
    <col min="7430" max="7430" width="19.5703125" style="11" customWidth="1"/>
    <col min="7431" max="7431" width="20" style="11" customWidth="1"/>
    <col min="7432" max="7432" width="11.7109375" style="11" customWidth="1"/>
    <col min="7433" max="7433" width="10.7109375" style="11" customWidth="1"/>
    <col min="7434" max="7434" width="13.7109375" style="11" bestFit="1" customWidth="1"/>
    <col min="7435" max="7435" width="13.5703125" style="11" customWidth="1"/>
    <col min="7436" max="7436" width="17.28515625" style="11" customWidth="1"/>
    <col min="7437" max="7437" width="21.7109375" style="11" customWidth="1"/>
    <col min="7438" max="7438" width="12" style="11" customWidth="1"/>
    <col min="7439" max="7439" width="8.5703125" style="11"/>
    <col min="7440" max="7440" width="12" style="11" customWidth="1"/>
    <col min="7441" max="7441" width="11.42578125" style="11" customWidth="1"/>
    <col min="7442" max="7443" width="12" style="11" customWidth="1"/>
    <col min="7444" max="7678" width="8.5703125" style="11"/>
    <col min="7679" max="7679" width="5.5703125" style="11" customWidth="1"/>
    <col min="7680" max="7680" width="13.28515625" style="11" bestFit="1" customWidth="1"/>
    <col min="7681" max="7681" width="17.7109375" style="11" customWidth="1"/>
    <col min="7682" max="7682" width="17.28515625" style="11" customWidth="1"/>
    <col min="7683" max="7683" width="13.7109375" style="11" customWidth="1"/>
    <col min="7684" max="7684" width="16.28515625" style="11" customWidth="1"/>
    <col min="7685" max="7685" width="12.7109375" style="11" customWidth="1"/>
    <col min="7686" max="7686" width="19.5703125" style="11" customWidth="1"/>
    <col min="7687" max="7687" width="20" style="11" customWidth="1"/>
    <col min="7688" max="7688" width="11.7109375" style="11" customWidth="1"/>
    <col min="7689" max="7689" width="10.7109375" style="11" customWidth="1"/>
    <col min="7690" max="7690" width="13.7109375" style="11" bestFit="1" customWidth="1"/>
    <col min="7691" max="7691" width="13.5703125" style="11" customWidth="1"/>
    <col min="7692" max="7692" width="17.28515625" style="11" customWidth="1"/>
    <col min="7693" max="7693" width="21.7109375" style="11" customWidth="1"/>
    <col min="7694" max="7694" width="12" style="11" customWidth="1"/>
    <col min="7695" max="7695" width="8.5703125" style="11"/>
    <col min="7696" max="7696" width="12" style="11" customWidth="1"/>
    <col min="7697" max="7697" width="11.42578125" style="11" customWidth="1"/>
    <col min="7698" max="7699" width="12" style="11" customWidth="1"/>
    <col min="7700" max="7934" width="8.5703125" style="11"/>
    <col min="7935" max="7935" width="5.5703125" style="11" customWidth="1"/>
    <col min="7936" max="7936" width="13.28515625" style="11" bestFit="1" customWidth="1"/>
    <col min="7937" max="7937" width="17.7109375" style="11" customWidth="1"/>
    <col min="7938" max="7938" width="17.28515625" style="11" customWidth="1"/>
    <col min="7939" max="7939" width="13.7109375" style="11" customWidth="1"/>
    <col min="7940" max="7940" width="16.28515625" style="11" customWidth="1"/>
    <col min="7941" max="7941" width="12.7109375" style="11" customWidth="1"/>
    <col min="7942" max="7942" width="19.5703125" style="11" customWidth="1"/>
    <col min="7943" max="7943" width="20" style="11" customWidth="1"/>
    <col min="7944" max="7944" width="11.7109375" style="11" customWidth="1"/>
    <col min="7945" max="7945" width="10.7109375" style="11" customWidth="1"/>
    <col min="7946" max="7946" width="13.7109375" style="11" bestFit="1" customWidth="1"/>
    <col min="7947" max="7947" width="13.5703125" style="11" customWidth="1"/>
    <col min="7948" max="7948" width="17.28515625" style="11" customWidth="1"/>
    <col min="7949" max="7949" width="21.7109375" style="11" customWidth="1"/>
    <col min="7950" max="7950" width="12" style="11" customWidth="1"/>
    <col min="7951" max="7951" width="8.5703125" style="11"/>
    <col min="7952" max="7952" width="12" style="11" customWidth="1"/>
    <col min="7953" max="7953" width="11.42578125" style="11" customWidth="1"/>
    <col min="7954" max="7955" width="12" style="11" customWidth="1"/>
    <col min="7956" max="8190" width="8.5703125" style="11"/>
    <col min="8191" max="8191" width="5.5703125" style="11" customWidth="1"/>
    <col min="8192" max="8192" width="13.28515625" style="11" bestFit="1" customWidth="1"/>
    <col min="8193" max="8193" width="17.7109375" style="11" customWidth="1"/>
    <col min="8194" max="8194" width="17.28515625" style="11" customWidth="1"/>
    <col min="8195" max="8195" width="13.7109375" style="11" customWidth="1"/>
    <col min="8196" max="8196" width="16.28515625" style="11" customWidth="1"/>
    <col min="8197" max="8197" width="12.7109375" style="11" customWidth="1"/>
    <col min="8198" max="8198" width="19.5703125" style="11" customWidth="1"/>
    <col min="8199" max="8199" width="20" style="11" customWidth="1"/>
    <col min="8200" max="8200" width="11.7109375" style="11" customWidth="1"/>
    <col min="8201" max="8201" width="10.7109375" style="11" customWidth="1"/>
    <col min="8202" max="8202" width="13.7109375" style="11" bestFit="1" customWidth="1"/>
    <col min="8203" max="8203" width="13.5703125" style="11" customWidth="1"/>
    <col min="8204" max="8204" width="17.28515625" style="11" customWidth="1"/>
    <col min="8205" max="8205" width="21.7109375" style="11" customWidth="1"/>
    <col min="8206" max="8206" width="12" style="11" customWidth="1"/>
    <col min="8207" max="8207" width="8.5703125" style="11"/>
    <col min="8208" max="8208" width="12" style="11" customWidth="1"/>
    <col min="8209" max="8209" width="11.42578125" style="11" customWidth="1"/>
    <col min="8210" max="8211" width="12" style="11" customWidth="1"/>
    <col min="8212" max="8446" width="8.5703125" style="11"/>
    <col min="8447" max="8447" width="5.5703125" style="11" customWidth="1"/>
    <col min="8448" max="8448" width="13.28515625" style="11" bestFit="1" customWidth="1"/>
    <col min="8449" max="8449" width="17.7109375" style="11" customWidth="1"/>
    <col min="8450" max="8450" width="17.28515625" style="11" customWidth="1"/>
    <col min="8451" max="8451" width="13.7109375" style="11" customWidth="1"/>
    <col min="8452" max="8452" width="16.28515625" style="11" customWidth="1"/>
    <col min="8453" max="8453" width="12.7109375" style="11" customWidth="1"/>
    <col min="8454" max="8454" width="19.5703125" style="11" customWidth="1"/>
    <col min="8455" max="8455" width="20" style="11" customWidth="1"/>
    <col min="8456" max="8456" width="11.7109375" style="11" customWidth="1"/>
    <col min="8457" max="8457" width="10.7109375" style="11" customWidth="1"/>
    <col min="8458" max="8458" width="13.7109375" style="11" bestFit="1" customWidth="1"/>
    <col min="8459" max="8459" width="13.5703125" style="11" customWidth="1"/>
    <col min="8460" max="8460" width="17.28515625" style="11" customWidth="1"/>
    <col min="8461" max="8461" width="21.7109375" style="11" customWidth="1"/>
    <col min="8462" max="8462" width="12" style="11" customWidth="1"/>
    <col min="8463" max="8463" width="8.5703125" style="11"/>
    <col min="8464" max="8464" width="12" style="11" customWidth="1"/>
    <col min="8465" max="8465" width="11.42578125" style="11" customWidth="1"/>
    <col min="8466" max="8467" width="12" style="11" customWidth="1"/>
    <col min="8468" max="8702" width="8.5703125" style="11"/>
    <col min="8703" max="8703" width="5.5703125" style="11" customWidth="1"/>
    <col min="8704" max="8704" width="13.28515625" style="11" bestFit="1" customWidth="1"/>
    <col min="8705" max="8705" width="17.7109375" style="11" customWidth="1"/>
    <col min="8706" max="8706" width="17.28515625" style="11" customWidth="1"/>
    <col min="8707" max="8707" width="13.7109375" style="11" customWidth="1"/>
    <col min="8708" max="8708" width="16.28515625" style="11" customWidth="1"/>
    <col min="8709" max="8709" width="12.7109375" style="11" customWidth="1"/>
    <col min="8710" max="8710" width="19.5703125" style="11" customWidth="1"/>
    <col min="8711" max="8711" width="20" style="11" customWidth="1"/>
    <col min="8712" max="8712" width="11.7109375" style="11" customWidth="1"/>
    <col min="8713" max="8713" width="10.7109375" style="11" customWidth="1"/>
    <col min="8714" max="8714" width="13.7109375" style="11" bestFit="1" customWidth="1"/>
    <col min="8715" max="8715" width="13.5703125" style="11" customWidth="1"/>
    <col min="8716" max="8716" width="17.28515625" style="11" customWidth="1"/>
    <col min="8717" max="8717" width="21.7109375" style="11" customWidth="1"/>
    <col min="8718" max="8718" width="12" style="11" customWidth="1"/>
    <col min="8719" max="8719" width="8.5703125" style="11"/>
    <col min="8720" max="8720" width="12" style="11" customWidth="1"/>
    <col min="8721" max="8721" width="11.42578125" style="11" customWidth="1"/>
    <col min="8722" max="8723" width="12" style="11" customWidth="1"/>
    <col min="8724" max="8958" width="8.5703125" style="11"/>
    <col min="8959" max="8959" width="5.5703125" style="11" customWidth="1"/>
    <col min="8960" max="8960" width="13.28515625" style="11" bestFit="1" customWidth="1"/>
    <col min="8961" max="8961" width="17.7109375" style="11" customWidth="1"/>
    <col min="8962" max="8962" width="17.28515625" style="11" customWidth="1"/>
    <col min="8963" max="8963" width="13.7109375" style="11" customWidth="1"/>
    <col min="8964" max="8964" width="16.28515625" style="11" customWidth="1"/>
    <col min="8965" max="8965" width="12.7109375" style="11" customWidth="1"/>
    <col min="8966" max="8966" width="19.5703125" style="11" customWidth="1"/>
    <col min="8967" max="8967" width="20" style="11" customWidth="1"/>
    <col min="8968" max="8968" width="11.7109375" style="11" customWidth="1"/>
    <col min="8969" max="8969" width="10.7109375" style="11" customWidth="1"/>
    <col min="8970" max="8970" width="13.7109375" style="11" bestFit="1" customWidth="1"/>
    <col min="8971" max="8971" width="13.5703125" style="11" customWidth="1"/>
    <col min="8972" max="8972" width="17.28515625" style="11" customWidth="1"/>
    <col min="8973" max="8973" width="21.7109375" style="11" customWidth="1"/>
    <col min="8974" max="8974" width="12" style="11" customWidth="1"/>
    <col min="8975" max="8975" width="8.5703125" style="11"/>
    <col min="8976" max="8976" width="12" style="11" customWidth="1"/>
    <col min="8977" max="8977" width="11.42578125" style="11" customWidth="1"/>
    <col min="8978" max="8979" width="12" style="11" customWidth="1"/>
    <col min="8980" max="9214" width="8.5703125" style="11"/>
    <col min="9215" max="9215" width="5.5703125" style="11" customWidth="1"/>
    <col min="9216" max="9216" width="13.28515625" style="11" bestFit="1" customWidth="1"/>
    <col min="9217" max="9217" width="17.7109375" style="11" customWidth="1"/>
    <col min="9218" max="9218" width="17.28515625" style="11" customWidth="1"/>
    <col min="9219" max="9219" width="13.7109375" style="11" customWidth="1"/>
    <col min="9220" max="9220" width="16.28515625" style="11" customWidth="1"/>
    <col min="9221" max="9221" width="12.7109375" style="11" customWidth="1"/>
    <col min="9222" max="9222" width="19.5703125" style="11" customWidth="1"/>
    <col min="9223" max="9223" width="20" style="11" customWidth="1"/>
    <col min="9224" max="9224" width="11.7109375" style="11" customWidth="1"/>
    <col min="9225" max="9225" width="10.7109375" style="11" customWidth="1"/>
    <col min="9226" max="9226" width="13.7109375" style="11" bestFit="1" customWidth="1"/>
    <col min="9227" max="9227" width="13.5703125" style="11" customWidth="1"/>
    <col min="9228" max="9228" width="17.28515625" style="11" customWidth="1"/>
    <col min="9229" max="9229" width="21.7109375" style="11" customWidth="1"/>
    <col min="9230" max="9230" width="12" style="11" customWidth="1"/>
    <col min="9231" max="9231" width="8.5703125" style="11"/>
    <col min="9232" max="9232" width="12" style="11" customWidth="1"/>
    <col min="9233" max="9233" width="11.42578125" style="11" customWidth="1"/>
    <col min="9234" max="9235" width="12" style="11" customWidth="1"/>
    <col min="9236" max="9470" width="8.5703125" style="11"/>
    <col min="9471" max="9471" width="5.5703125" style="11" customWidth="1"/>
    <col min="9472" max="9472" width="13.28515625" style="11" bestFit="1" customWidth="1"/>
    <col min="9473" max="9473" width="17.7109375" style="11" customWidth="1"/>
    <col min="9474" max="9474" width="17.28515625" style="11" customWidth="1"/>
    <col min="9475" max="9475" width="13.7109375" style="11" customWidth="1"/>
    <col min="9476" max="9476" width="16.28515625" style="11" customWidth="1"/>
    <col min="9477" max="9477" width="12.7109375" style="11" customWidth="1"/>
    <col min="9478" max="9478" width="19.5703125" style="11" customWidth="1"/>
    <col min="9479" max="9479" width="20" style="11" customWidth="1"/>
    <col min="9480" max="9480" width="11.7109375" style="11" customWidth="1"/>
    <col min="9481" max="9481" width="10.7109375" style="11" customWidth="1"/>
    <col min="9482" max="9482" width="13.7109375" style="11" bestFit="1" customWidth="1"/>
    <col min="9483" max="9483" width="13.5703125" style="11" customWidth="1"/>
    <col min="9484" max="9484" width="17.28515625" style="11" customWidth="1"/>
    <col min="9485" max="9485" width="21.7109375" style="11" customWidth="1"/>
    <col min="9486" max="9486" width="12" style="11" customWidth="1"/>
    <col min="9487" max="9487" width="8.5703125" style="11"/>
    <col min="9488" max="9488" width="12" style="11" customWidth="1"/>
    <col min="9489" max="9489" width="11.42578125" style="11" customWidth="1"/>
    <col min="9490" max="9491" width="12" style="11" customWidth="1"/>
    <col min="9492" max="9726" width="8.5703125" style="11"/>
    <col min="9727" max="9727" width="5.5703125" style="11" customWidth="1"/>
    <col min="9728" max="9728" width="13.28515625" style="11" bestFit="1" customWidth="1"/>
    <col min="9729" max="9729" width="17.7109375" style="11" customWidth="1"/>
    <col min="9730" max="9730" width="17.28515625" style="11" customWidth="1"/>
    <col min="9731" max="9731" width="13.7109375" style="11" customWidth="1"/>
    <col min="9732" max="9732" width="16.28515625" style="11" customWidth="1"/>
    <col min="9733" max="9733" width="12.7109375" style="11" customWidth="1"/>
    <col min="9734" max="9734" width="19.5703125" style="11" customWidth="1"/>
    <col min="9735" max="9735" width="20" style="11" customWidth="1"/>
    <col min="9736" max="9736" width="11.7109375" style="11" customWidth="1"/>
    <col min="9737" max="9737" width="10.7109375" style="11" customWidth="1"/>
    <col min="9738" max="9738" width="13.7109375" style="11" bestFit="1" customWidth="1"/>
    <col min="9739" max="9739" width="13.5703125" style="11" customWidth="1"/>
    <col min="9740" max="9740" width="17.28515625" style="11" customWidth="1"/>
    <col min="9741" max="9741" width="21.7109375" style="11" customWidth="1"/>
    <col min="9742" max="9742" width="12" style="11" customWidth="1"/>
    <col min="9743" max="9743" width="8.5703125" style="11"/>
    <col min="9744" max="9744" width="12" style="11" customWidth="1"/>
    <col min="9745" max="9745" width="11.42578125" style="11" customWidth="1"/>
    <col min="9746" max="9747" width="12" style="11" customWidth="1"/>
    <col min="9748" max="9982" width="8.5703125" style="11"/>
    <col min="9983" max="9983" width="5.5703125" style="11" customWidth="1"/>
    <col min="9984" max="9984" width="13.28515625" style="11" bestFit="1" customWidth="1"/>
    <col min="9985" max="9985" width="17.7109375" style="11" customWidth="1"/>
    <col min="9986" max="9986" width="17.28515625" style="11" customWidth="1"/>
    <col min="9987" max="9987" width="13.7109375" style="11" customWidth="1"/>
    <col min="9988" max="9988" width="16.28515625" style="11" customWidth="1"/>
    <col min="9989" max="9989" width="12.7109375" style="11" customWidth="1"/>
    <col min="9990" max="9990" width="19.5703125" style="11" customWidth="1"/>
    <col min="9991" max="9991" width="20" style="11" customWidth="1"/>
    <col min="9992" max="9992" width="11.7109375" style="11" customWidth="1"/>
    <col min="9993" max="9993" width="10.7109375" style="11" customWidth="1"/>
    <col min="9994" max="9994" width="13.7109375" style="11" bestFit="1" customWidth="1"/>
    <col min="9995" max="9995" width="13.5703125" style="11" customWidth="1"/>
    <col min="9996" max="9996" width="17.28515625" style="11" customWidth="1"/>
    <col min="9997" max="9997" width="21.7109375" style="11" customWidth="1"/>
    <col min="9998" max="9998" width="12" style="11" customWidth="1"/>
    <col min="9999" max="9999" width="8.5703125" style="11"/>
    <col min="10000" max="10000" width="12" style="11" customWidth="1"/>
    <col min="10001" max="10001" width="11.42578125" style="11" customWidth="1"/>
    <col min="10002" max="10003" width="12" style="11" customWidth="1"/>
    <col min="10004" max="10238" width="8.5703125" style="11"/>
    <col min="10239" max="10239" width="5.5703125" style="11" customWidth="1"/>
    <col min="10240" max="10240" width="13.28515625" style="11" bestFit="1" customWidth="1"/>
    <col min="10241" max="10241" width="17.7109375" style="11" customWidth="1"/>
    <col min="10242" max="10242" width="17.28515625" style="11" customWidth="1"/>
    <col min="10243" max="10243" width="13.7109375" style="11" customWidth="1"/>
    <col min="10244" max="10244" width="16.28515625" style="11" customWidth="1"/>
    <col min="10245" max="10245" width="12.7109375" style="11" customWidth="1"/>
    <col min="10246" max="10246" width="19.5703125" style="11" customWidth="1"/>
    <col min="10247" max="10247" width="20" style="11" customWidth="1"/>
    <col min="10248" max="10248" width="11.7109375" style="11" customWidth="1"/>
    <col min="10249" max="10249" width="10.7109375" style="11" customWidth="1"/>
    <col min="10250" max="10250" width="13.7109375" style="11" bestFit="1" customWidth="1"/>
    <col min="10251" max="10251" width="13.5703125" style="11" customWidth="1"/>
    <col min="10252" max="10252" width="17.28515625" style="11" customWidth="1"/>
    <col min="10253" max="10253" width="21.7109375" style="11" customWidth="1"/>
    <col min="10254" max="10254" width="12" style="11" customWidth="1"/>
    <col min="10255" max="10255" width="8.5703125" style="11"/>
    <col min="10256" max="10256" width="12" style="11" customWidth="1"/>
    <col min="10257" max="10257" width="11.42578125" style="11" customWidth="1"/>
    <col min="10258" max="10259" width="12" style="11" customWidth="1"/>
    <col min="10260" max="10494" width="8.5703125" style="11"/>
    <col min="10495" max="10495" width="5.5703125" style="11" customWidth="1"/>
    <col min="10496" max="10496" width="13.28515625" style="11" bestFit="1" customWidth="1"/>
    <col min="10497" max="10497" width="17.7109375" style="11" customWidth="1"/>
    <col min="10498" max="10498" width="17.28515625" style="11" customWidth="1"/>
    <col min="10499" max="10499" width="13.7109375" style="11" customWidth="1"/>
    <col min="10500" max="10500" width="16.28515625" style="11" customWidth="1"/>
    <col min="10501" max="10501" width="12.7109375" style="11" customWidth="1"/>
    <col min="10502" max="10502" width="19.5703125" style="11" customWidth="1"/>
    <col min="10503" max="10503" width="20" style="11" customWidth="1"/>
    <col min="10504" max="10504" width="11.7109375" style="11" customWidth="1"/>
    <col min="10505" max="10505" width="10.7109375" style="11" customWidth="1"/>
    <col min="10506" max="10506" width="13.7109375" style="11" bestFit="1" customWidth="1"/>
    <col min="10507" max="10507" width="13.5703125" style="11" customWidth="1"/>
    <col min="10508" max="10508" width="17.28515625" style="11" customWidth="1"/>
    <col min="10509" max="10509" width="21.7109375" style="11" customWidth="1"/>
    <col min="10510" max="10510" width="12" style="11" customWidth="1"/>
    <col min="10511" max="10511" width="8.5703125" style="11"/>
    <col min="10512" max="10512" width="12" style="11" customWidth="1"/>
    <col min="10513" max="10513" width="11.42578125" style="11" customWidth="1"/>
    <col min="10514" max="10515" width="12" style="11" customWidth="1"/>
    <col min="10516" max="10750" width="8.5703125" style="11"/>
    <col min="10751" max="10751" width="5.5703125" style="11" customWidth="1"/>
    <col min="10752" max="10752" width="13.28515625" style="11" bestFit="1" customWidth="1"/>
    <col min="10753" max="10753" width="17.7109375" style="11" customWidth="1"/>
    <col min="10754" max="10754" width="17.28515625" style="11" customWidth="1"/>
    <col min="10755" max="10755" width="13.7109375" style="11" customWidth="1"/>
    <col min="10756" max="10756" width="16.28515625" style="11" customWidth="1"/>
    <col min="10757" max="10757" width="12.7109375" style="11" customWidth="1"/>
    <col min="10758" max="10758" width="19.5703125" style="11" customWidth="1"/>
    <col min="10759" max="10759" width="20" style="11" customWidth="1"/>
    <col min="10760" max="10760" width="11.7109375" style="11" customWidth="1"/>
    <col min="10761" max="10761" width="10.7109375" style="11" customWidth="1"/>
    <col min="10762" max="10762" width="13.7109375" style="11" bestFit="1" customWidth="1"/>
    <col min="10763" max="10763" width="13.5703125" style="11" customWidth="1"/>
    <col min="10764" max="10764" width="17.28515625" style="11" customWidth="1"/>
    <col min="10765" max="10765" width="21.7109375" style="11" customWidth="1"/>
    <col min="10766" max="10766" width="12" style="11" customWidth="1"/>
    <col min="10767" max="10767" width="8.5703125" style="11"/>
    <col min="10768" max="10768" width="12" style="11" customWidth="1"/>
    <col min="10769" max="10769" width="11.42578125" style="11" customWidth="1"/>
    <col min="10770" max="10771" width="12" style="11" customWidth="1"/>
    <col min="10772" max="11006" width="8.5703125" style="11"/>
    <col min="11007" max="11007" width="5.5703125" style="11" customWidth="1"/>
    <col min="11008" max="11008" width="13.28515625" style="11" bestFit="1" customWidth="1"/>
    <col min="11009" max="11009" width="17.7109375" style="11" customWidth="1"/>
    <col min="11010" max="11010" width="17.28515625" style="11" customWidth="1"/>
    <col min="11011" max="11011" width="13.7109375" style="11" customWidth="1"/>
    <col min="11012" max="11012" width="16.28515625" style="11" customWidth="1"/>
    <col min="11013" max="11013" width="12.7109375" style="11" customWidth="1"/>
    <col min="11014" max="11014" width="19.5703125" style="11" customWidth="1"/>
    <col min="11015" max="11015" width="20" style="11" customWidth="1"/>
    <col min="11016" max="11016" width="11.7109375" style="11" customWidth="1"/>
    <col min="11017" max="11017" width="10.7109375" style="11" customWidth="1"/>
    <col min="11018" max="11018" width="13.7109375" style="11" bestFit="1" customWidth="1"/>
    <col min="11019" max="11019" width="13.5703125" style="11" customWidth="1"/>
    <col min="11020" max="11020" width="17.28515625" style="11" customWidth="1"/>
    <col min="11021" max="11021" width="21.7109375" style="11" customWidth="1"/>
    <col min="11022" max="11022" width="12" style="11" customWidth="1"/>
    <col min="11023" max="11023" width="8.5703125" style="11"/>
    <col min="11024" max="11024" width="12" style="11" customWidth="1"/>
    <col min="11025" max="11025" width="11.42578125" style="11" customWidth="1"/>
    <col min="11026" max="11027" width="12" style="11" customWidth="1"/>
    <col min="11028" max="11262" width="8.5703125" style="11"/>
    <col min="11263" max="11263" width="5.5703125" style="11" customWidth="1"/>
    <col min="11264" max="11264" width="13.28515625" style="11" bestFit="1" customWidth="1"/>
    <col min="11265" max="11265" width="17.7109375" style="11" customWidth="1"/>
    <col min="11266" max="11266" width="17.28515625" style="11" customWidth="1"/>
    <col min="11267" max="11267" width="13.7109375" style="11" customWidth="1"/>
    <col min="11268" max="11268" width="16.28515625" style="11" customWidth="1"/>
    <col min="11269" max="11269" width="12.7109375" style="11" customWidth="1"/>
    <col min="11270" max="11270" width="19.5703125" style="11" customWidth="1"/>
    <col min="11271" max="11271" width="20" style="11" customWidth="1"/>
    <col min="11272" max="11272" width="11.7109375" style="11" customWidth="1"/>
    <col min="11273" max="11273" width="10.7109375" style="11" customWidth="1"/>
    <col min="11274" max="11274" width="13.7109375" style="11" bestFit="1" customWidth="1"/>
    <col min="11275" max="11275" width="13.5703125" style="11" customWidth="1"/>
    <col min="11276" max="11276" width="17.28515625" style="11" customWidth="1"/>
    <col min="11277" max="11277" width="21.7109375" style="11" customWidth="1"/>
    <col min="11278" max="11278" width="12" style="11" customWidth="1"/>
    <col min="11279" max="11279" width="8.5703125" style="11"/>
    <col min="11280" max="11280" width="12" style="11" customWidth="1"/>
    <col min="11281" max="11281" width="11.42578125" style="11" customWidth="1"/>
    <col min="11282" max="11283" width="12" style="11" customWidth="1"/>
    <col min="11284" max="11518" width="8.5703125" style="11"/>
    <col min="11519" max="11519" width="5.5703125" style="11" customWidth="1"/>
    <col min="11520" max="11520" width="13.28515625" style="11" bestFit="1" customWidth="1"/>
    <col min="11521" max="11521" width="17.7109375" style="11" customWidth="1"/>
    <col min="11522" max="11522" width="17.28515625" style="11" customWidth="1"/>
    <col min="11523" max="11523" width="13.7109375" style="11" customWidth="1"/>
    <col min="11524" max="11524" width="16.28515625" style="11" customWidth="1"/>
    <col min="11525" max="11525" width="12.7109375" style="11" customWidth="1"/>
    <col min="11526" max="11526" width="19.5703125" style="11" customWidth="1"/>
    <col min="11527" max="11527" width="20" style="11" customWidth="1"/>
    <col min="11528" max="11528" width="11.7109375" style="11" customWidth="1"/>
    <col min="11529" max="11529" width="10.7109375" style="11" customWidth="1"/>
    <col min="11530" max="11530" width="13.7109375" style="11" bestFit="1" customWidth="1"/>
    <col min="11531" max="11531" width="13.5703125" style="11" customWidth="1"/>
    <col min="11532" max="11532" width="17.28515625" style="11" customWidth="1"/>
    <col min="11533" max="11533" width="21.7109375" style="11" customWidth="1"/>
    <col min="11534" max="11534" width="12" style="11" customWidth="1"/>
    <col min="11535" max="11535" width="8.5703125" style="11"/>
    <col min="11536" max="11536" width="12" style="11" customWidth="1"/>
    <col min="11537" max="11537" width="11.42578125" style="11" customWidth="1"/>
    <col min="11538" max="11539" width="12" style="11" customWidth="1"/>
    <col min="11540" max="11774" width="8.5703125" style="11"/>
    <col min="11775" max="11775" width="5.5703125" style="11" customWidth="1"/>
    <col min="11776" max="11776" width="13.28515625" style="11" bestFit="1" customWidth="1"/>
    <col min="11777" max="11777" width="17.7109375" style="11" customWidth="1"/>
    <col min="11778" max="11778" width="17.28515625" style="11" customWidth="1"/>
    <col min="11779" max="11779" width="13.7109375" style="11" customWidth="1"/>
    <col min="11780" max="11780" width="16.28515625" style="11" customWidth="1"/>
    <col min="11781" max="11781" width="12.7109375" style="11" customWidth="1"/>
    <col min="11782" max="11782" width="19.5703125" style="11" customWidth="1"/>
    <col min="11783" max="11783" width="20" style="11" customWidth="1"/>
    <col min="11784" max="11784" width="11.7109375" style="11" customWidth="1"/>
    <col min="11785" max="11785" width="10.7109375" style="11" customWidth="1"/>
    <col min="11786" max="11786" width="13.7109375" style="11" bestFit="1" customWidth="1"/>
    <col min="11787" max="11787" width="13.5703125" style="11" customWidth="1"/>
    <col min="11788" max="11788" width="17.28515625" style="11" customWidth="1"/>
    <col min="11789" max="11789" width="21.7109375" style="11" customWidth="1"/>
    <col min="11790" max="11790" width="12" style="11" customWidth="1"/>
    <col min="11791" max="11791" width="8.5703125" style="11"/>
    <col min="11792" max="11792" width="12" style="11" customWidth="1"/>
    <col min="11793" max="11793" width="11.42578125" style="11" customWidth="1"/>
    <col min="11794" max="11795" width="12" style="11" customWidth="1"/>
    <col min="11796" max="12030" width="8.5703125" style="11"/>
    <col min="12031" max="12031" width="5.5703125" style="11" customWidth="1"/>
    <col min="12032" max="12032" width="13.28515625" style="11" bestFit="1" customWidth="1"/>
    <col min="12033" max="12033" width="17.7109375" style="11" customWidth="1"/>
    <col min="12034" max="12034" width="17.28515625" style="11" customWidth="1"/>
    <col min="12035" max="12035" width="13.7109375" style="11" customWidth="1"/>
    <col min="12036" max="12036" width="16.28515625" style="11" customWidth="1"/>
    <col min="12037" max="12037" width="12.7109375" style="11" customWidth="1"/>
    <col min="12038" max="12038" width="19.5703125" style="11" customWidth="1"/>
    <col min="12039" max="12039" width="20" style="11" customWidth="1"/>
    <col min="12040" max="12040" width="11.7109375" style="11" customWidth="1"/>
    <col min="12041" max="12041" width="10.7109375" style="11" customWidth="1"/>
    <col min="12042" max="12042" width="13.7109375" style="11" bestFit="1" customWidth="1"/>
    <col min="12043" max="12043" width="13.5703125" style="11" customWidth="1"/>
    <col min="12044" max="12044" width="17.28515625" style="11" customWidth="1"/>
    <col min="12045" max="12045" width="21.7109375" style="11" customWidth="1"/>
    <col min="12046" max="12046" width="12" style="11" customWidth="1"/>
    <col min="12047" max="12047" width="8.5703125" style="11"/>
    <col min="12048" max="12048" width="12" style="11" customWidth="1"/>
    <col min="12049" max="12049" width="11.42578125" style="11" customWidth="1"/>
    <col min="12050" max="12051" width="12" style="11" customWidth="1"/>
    <col min="12052" max="12286" width="8.5703125" style="11"/>
    <col min="12287" max="12287" width="5.5703125" style="11" customWidth="1"/>
    <col min="12288" max="12288" width="13.28515625" style="11" bestFit="1" customWidth="1"/>
    <col min="12289" max="12289" width="17.7109375" style="11" customWidth="1"/>
    <col min="12290" max="12290" width="17.28515625" style="11" customWidth="1"/>
    <col min="12291" max="12291" width="13.7109375" style="11" customWidth="1"/>
    <col min="12292" max="12292" width="16.28515625" style="11" customWidth="1"/>
    <col min="12293" max="12293" width="12.7109375" style="11" customWidth="1"/>
    <col min="12294" max="12294" width="19.5703125" style="11" customWidth="1"/>
    <col min="12295" max="12295" width="20" style="11" customWidth="1"/>
    <col min="12296" max="12296" width="11.7109375" style="11" customWidth="1"/>
    <col min="12297" max="12297" width="10.7109375" style="11" customWidth="1"/>
    <col min="12298" max="12298" width="13.7109375" style="11" bestFit="1" customWidth="1"/>
    <col min="12299" max="12299" width="13.5703125" style="11" customWidth="1"/>
    <col min="12300" max="12300" width="17.28515625" style="11" customWidth="1"/>
    <col min="12301" max="12301" width="21.7109375" style="11" customWidth="1"/>
    <col min="12302" max="12302" width="12" style="11" customWidth="1"/>
    <col min="12303" max="12303" width="8.5703125" style="11"/>
    <col min="12304" max="12304" width="12" style="11" customWidth="1"/>
    <col min="12305" max="12305" width="11.42578125" style="11" customWidth="1"/>
    <col min="12306" max="12307" width="12" style="11" customWidth="1"/>
    <col min="12308" max="12542" width="8.5703125" style="11"/>
    <col min="12543" max="12543" width="5.5703125" style="11" customWidth="1"/>
    <col min="12544" max="12544" width="13.28515625" style="11" bestFit="1" customWidth="1"/>
    <col min="12545" max="12545" width="17.7109375" style="11" customWidth="1"/>
    <col min="12546" max="12546" width="17.28515625" style="11" customWidth="1"/>
    <col min="12547" max="12547" width="13.7109375" style="11" customWidth="1"/>
    <col min="12548" max="12548" width="16.28515625" style="11" customWidth="1"/>
    <col min="12549" max="12549" width="12.7109375" style="11" customWidth="1"/>
    <col min="12550" max="12550" width="19.5703125" style="11" customWidth="1"/>
    <col min="12551" max="12551" width="20" style="11" customWidth="1"/>
    <col min="12552" max="12552" width="11.7109375" style="11" customWidth="1"/>
    <col min="12553" max="12553" width="10.7109375" style="11" customWidth="1"/>
    <col min="12554" max="12554" width="13.7109375" style="11" bestFit="1" customWidth="1"/>
    <col min="12555" max="12555" width="13.5703125" style="11" customWidth="1"/>
    <col min="12556" max="12556" width="17.28515625" style="11" customWidth="1"/>
    <col min="12557" max="12557" width="21.7109375" style="11" customWidth="1"/>
    <col min="12558" max="12558" width="12" style="11" customWidth="1"/>
    <col min="12559" max="12559" width="8.5703125" style="11"/>
    <col min="12560" max="12560" width="12" style="11" customWidth="1"/>
    <col min="12561" max="12561" width="11.42578125" style="11" customWidth="1"/>
    <col min="12562" max="12563" width="12" style="11" customWidth="1"/>
    <col min="12564" max="12798" width="8.5703125" style="11"/>
    <col min="12799" max="12799" width="5.5703125" style="11" customWidth="1"/>
    <col min="12800" max="12800" width="13.28515625" style="11" bestFit="1" customWidth="1"/>
    <col min="12801" max="12801" width="17.7109375" style="11" customWidth="1"/>
    <col min="12802" max="12802" width="17.28515625" style="11" customWidth="1"/>
    <col min="12803" max="12803" width="13.7109375" style="11" customWidth="1"/>
    <col min="12804" max="12804" width="16.28515625" style="11" customWidth="1"/>
    <col min="12805" max="12805" width="12.7109375" style="11" customWidth="1"/>
    <col min="12806" max="12806" width="19.5703125" style="11" customWidth="1"/>
    <col min="12807" max="12807" width="20" style="11" customWidth="1"/>
    <col min="12808" max="12808" width="11.7109375" style="11" customWidth="1"/>
    <col min="12809" max="12809" width="10.7109375" style="11" customWidth="1"/>
    <col min="12810" max="12810" width="13.7109375" style="11" bestFit="1" customWidth="1"/>
    <col min="12811" max="12811" width="13.5703125" style="11" customWidth="1"/>
    <col min="12812" max="12812" width="17.28515625" style="11" customWidth="1"/>
    <col min="12813" max="12813" width="21.7109375" style="11" customWidth="1"/>
    <col min="12814" max="12814" width="12" style="11" customWidth="1"/>
    <col min="12815" max="12815" width="8.5703125" style="11"/>
    <col min="12816" max="12816" width="12" style="11" customWidth="1"/>
    <col min="12817" max="12817" width="11.42578125" style="11" customWidth="1"/>
    <col min="12818" max="12819" width="12" style="11" customWidth="1"/>
    <col min="12820" max="13054" width="8.5703125" style="11"/>
    <col min="13055" max="13055" width="5.5703125" style="11" customWidth="1"/>
    <col min="13056" max="13056" width="13.28515625" style="11" bestFit="1" customWidth="1"/>
    <col min="13057" max="13057" width="17.7109375" style="11" customWidth="1"/>
    <col min="13058" max="13058" width="17.28515625" style="11" customWidth="1"/>
    <col min="13059" max="13059" width="13.7109375" style="11" customWidth="1"/>
    <col min="13060" max="13060" width="16.28515625" style="11" customWidth="1"/>
    <col min="13061" max="13061" width="12.7109375" style="11" customWidth="1"/>
    <col min="13062" max="13062" width="19.5703125" style="11" customWidth="1"/>
    <col min="13063" max="13063" width="20" style="11" customWidth="1"/>
    <col min="13064" max="13064" width="11.7109375" style="11" customWidth="1"/>
    <col min="13065" max="13065" width="10.7109375" style="11" customWidth="1"/>
    <col min="13066" max="13066" width="13.7109375" style="11" bestFit="1" customWidth="1"/>
    <col min="13067" max="13067" width="13.5703125" style="11" customWidth="1"/>
    <col min="13068" max="13068" width="17.28515625" style="11" customWidth="1"/>
    <col min="13069" max="13069" width="21.7109375" style="11" customWidth="1"/>
    <col min="13070" max="13070" width="12" style="11" customWidth="1"/>
    <col min="13071" max="13071" width="8.5703125" style="11"/>
    <col min="13072" max="13072" width="12" style="11" customWidth="1"/>
    <col min="13073" max="13073" width="11.42578125" style="11" customWidth="1"/>
    <col min="13074" max="13075" width="12" style="11" customWidth="1"/>
    <col min="13076" max="13310" width="8.5703125" style="11"/>
    <col min="13311" max="13311" width="5.5703125" style="11" customWidth="1"/>
    <col min="13312" max="13312" width="13.28515625" style="11" bestFit="1" customWidth="1"/>
    <col min="13313" max="13313" width="17.7109375" style="11" customWidth="1"/>
    <col min="13314" max="13314" width="17.28515625" style="11" customWidth="1"/>
    <col min="13315" max="13315" width="13.7109375" style="11" customWidth="1"/>
    <col min="13316" max="13316" width="16.28515625" style="11" customWidth="1"/>
    <col min="13317" max="13317" width="12.7109375" style="11" customWidth="1"/>
    <col min="13318" max="13318" width="19.5703125" style="11" customWidth="1"/>
    <col min="13319" max="13319" width="20" style="11" customWidth="1"/>
    <col min="13320" max="13320" width="11.7109375" style="11" customWidth="1"/>
    <col min="13321" max="13321" width="10.7109375" style="11" customWidth="1"/>
    <col min="13322" max="13322" width="13.7109375" style="11" bestFit="1" customWidth="1"/>
    <col min="13323" max="13323" width="13.5703125" style="11" customWidth="1"/>
    <col min="13324" max="13324" width="17.28515625" style="11" customWidth="1"/>
    <col min="13325" max="13325" width="21.7109375" style="11" customWidth="1"/>
    <col min="13326" max="13326" width="12" style="11" customWidth="1"/>
    <col min="13327" max="13327" width="8.5703125" style="11"/>
    <col min="13328" max="13328" width="12" style="11" customWidth="1"/>
    <col min="13329" max="13329" width="11.42578125" style="11" customWidth="1"/>
    <col min="13330" max="13331" width="12" style="11" customWidth="1"/>
    <col min="13332" max="13566" width="8.5703125" style="11"/>
    <col min="13567" max="13567" width="5.5703125" style="11" customWidth="1"/>
    <col min="13568" max="13568" width="13.28515625" style="11" bestFit="1" customWidth="1"/>
    <col min="13569" max="13569" width="17.7109375" style="11" customWidth="1"/>
    <col min="13570" max="13570" width="17.28515625" style="11" customWidth="1"/>
    <col min="13571" max="13571" width="13.7109375" style="11" customWidth="1"/>
    <col min="13572" max="13572" width="16.28515625" style="11" customWidth="1"/>
    <col min="13573" max="13573" width="12.7109375" style="11" customWidth="1"/>
    <col min="13574" max="13574" width="19.5703125" style="11" customWidth="1"/>
    <col min="13575" max="13575" width="20" style="11" customWidth="1"/>
    <col min="13576" max="13576" width="11.7109375" style="11" customWidth="1"/>
    <col min="13577" max="13577" width="10.7109375" style="11" customWidth="1"/>
    <col min="13578" max="13578" width="13.7109375" style="11" bestFit="1" customWidth="1"/>
    <col min="13579" max="13579" width="13.5703125" style="11" customWidth="1"/>
    <col min="13580" max="13580" width="17.28515625" style="11" customWidth="1"/>
    <col min="13581" max="13581" width="21.7109375" style="11" customWidth="1"/>
    <col min="13582" max="13582" width="12" style="11" customWidth="1"/>
    <col min="13583" max="13583" width="8.5703125" style="11"/>
    <col min="13584" max="13584" width="12" style="11" customWidth="1"/>
    <col min="13585" max="13585" width="11.42578125" style="11" customWidth="1"/>
    <col min="13586" max="13587" width="12" style="11" customWidth="1"/>
    <col min="13588" max="13822" width="8.5703125" style="11"/>
    <col min="13823" max="13823" width="5.5703125" style="11" customWidth="1"/>
    <col min="13824" max="13824" width="13.28515625" style="11" bestFit="1" customWidth="1"/>
    <col min="13825" max="13825" width="17.7109375" style="11" customWidth="1"/>
    <col min="13826" max="13826" width="17.28515625" style="11" customWidth="1"/>
    <col min="13827" max="13827" width="13.7109375" style="11" customWidth="1"/>
    <col min="13828" max="13828" width="16.28515625" style="11" customWidth="1"/>
    <col min="13829" max="13829" width="12.7109375" style="11" customWidth="1"/>
    <col min="13830" max="13830" width="19.5703125" style="11" customWidth="1"/>
    <col min="13831" max="13831" width="20" style="11" customWidth="1"/>
    <col min="13832" max="13832" width="11.7109375" style="11" customWidth="1"/>
    <col min="13833" max="13833" width="10.7109375" style="11" customWidth="1"/>
    <col min="13834" max="13834" width="13.7109375" style="11" bestFit="1" customWidth="1"/>
    <col min="13835" max="13835" width="13.5703125" style="11" customWidth="1"/>
    <col min="13836" max="13836" width="17.28515625" style="11" customWidth="1"/>
    <col min="13837" max="13837" width="21.7109375" style="11" customWidth="1"/>
    <col min="13838" max="13838" width="12" style="11" customWidth="1"/>
    <col min="13839" max="13839" width="8.5703125" style="11"/>
    <col min="13840" max="13840" width="12" style="11" customWidth="1"/>
    <col min="13841" max="13841" width="11.42578125" style="11" customWidth="1"/>
    <col min="13842" max="13843" width="12" style="11" customWidth="1"/>
    <col min="13844" max="14078" width="8.5703125" style="11"/>
    <col min="14079" max="14079" width="5.5703125" style="11" customWidth="1"/>
    <col min="14080" max="14080" width="13.28515625" style="11" bestFit="1" customWidth="1"/>
    <col min="14081" max="14081" width="17.7109375" style="11" customWidth="1"/>
    <col min="14082" max="14082" width="17.28515625" style="11" customWidth="1"/>
    <col min="14083" max="14083" width="13.7109375" style="11" customWidth="1"/>
    <col min="14084" max="14084" width="16.28515625" style="11" customWidth="1"/>
    <col min="14085" max="14085" width="12.7109375" style="11" customWidth="1"/>
    <col min="14086" max="14086" width="19.5703125" style="11" customWidth="1"/>
    <col min="14087" max="14087" width="20" style="11" customWidth="1"/>
    <col min="14088" max="14088" width="11.7109375" style="11" customWidth="1"/>
    <col min="14089" max="14089" width="10.7109375" style="11" customWidth="1"/>
    <col min="14090" max="14090" width="13.7109375" style="11" bestFit="1" customWidth="1"/>
    <col min="14091" max="14091" width="13.5703125" style="11" customWidth="1"/>
    <col min="14092" max="14092" width="17.28515625" style="11" customWidth="1"/>
    <col min="14093" max="14093" width="21.7109375" style="11" customWidth="1"/>
    <col min="14094" max="14094" width="12" style="11" customWidth="1"/>
    <col min="14095" max="14095" width="8.5703125" style="11"/>
    <col min="14096" max="14096" width="12" style="11" customWidth="1"/>
    <col min="14097" max="14097" width="11.42578125" style="11" customWidth="1"/>
    <col min="14098" max="14099" width="12" style="11" customWidth="1"/>
    <col min="14100" max="14334" width="8.5703125" style="11"/>
    <col min="14335" max="14335" width="5.5703125" style="11" customWidth="1"/>
    <col min="14336" max="14336" width="13.28515625" style="11" bestFit="1" customWidth="1"/>
    <col min="14337" max="14337" width="17.7109375" style="11" customWidth="1"/>
    <col min="14338" max="14338" width="17.28515625" style="11" customWidth="1"/>
    <col min="14339" max="14339" width="13.7109375" style="11" customWidth="1"/>
    <col min="14340" max="14340" width="16.28515625" style="11" customWidth="1"/>
    <col min="14341" max="14341" width="12.7109375" style="11" customWidth="1"/>
    <col min="14342" max="14342" width="19.5703125" style="11" customWidth="1"/>
    <col min="14343" max="14343" width="20" style="11" customWidth="1"/>
    <col min="14344" max="14344" width="11.7109375" style="11" customWidth="1"/>
    <col min="14345" max="14345" width="10.7109375" style="11" customWidth="1"/>
    <col min="14346" max="14346" width="13.7109375" style="11" bestFit="1" customWidth="1"/>
    <col min="14347" max="14347" width="13.5703125" style="11" customWidth="1"/>
    <col min="14348" max="14348" width="17.28515625" style="11" customWidth="1"/>
    <col min="14349" max="14349" width="21.7109375" style="11" customWidth="1"/>
    <col min="14350" max="14350" width="12" style="11" customWidth="1"/>
    <col min="14351" max="14351" width="8.5703125" style="11"/>
    <col min="14352" max="14352" width="12" style="11" customWidth="1"/>
    <col min="14353" max="14353" width="11.42578125" style="11" customWidth="1"/>
    <col min="14354" max="14355" width="12" style="11" customWidth="1"/>
    <col min="14356" max="14590" width="8.5703125" style="11"/>
    <col min="14591" max="14591" width="5.5703125" style="11" customWidth="1"/>
    <col min="14592" max="14592" width="13.28515625" style="11" bestFit="1" customWidth="1"/>
    <col min="14593" max="14593" width="17.7109375" style="11" customWidth="1"/>
    <col min="14594" max="14594" width="17.28515625" style="11" customWidth="1"/>
    <col min="14595" max="14595" width="13.7109375" style="11" customWidth="1"/>
    <col min="14596" max="14596" width="16.28515625" style="11" customWidth="1"/>
    <col min="14597" max="14597" width="12.7109375" style="11" customWidth="1"/>
    <col min="14598" max="14598" width="19.5703125" style="11" customWidth="1"/>
    <col min="14599" max="14599" width="20" style="11" customWidth="1"/>
    <col min="14600" max="14600" width="11.7109375" style="11" customWidth="1"/>
    <col min="14601" max="14601" width="10.7109375" style="11" customWidth="1"/>
    <col min="14602" max="14602" width="13.7109375" style="11" bestFit="1" customWidth="1"/>
    <col min="14603" max="14603" width="13.5703125" style="11" customWidth="1"/>
    <col min="14604" max="14604" width="17.28515625" style="11" customWidth="1"/>
    <col min="14605" max="14605" width="21.7109375" style="11" customWidth="1"/>
    <col min="14606" max="14606" width="12" style="11" customWidth="1"/>
    <col min="14607" max="14607" width="8.5703125" style="11"/>
    <col min="14608" max="14608" width="12" style="11" customWidth="1"/>
    <col min="14609" max="14609" width="11.42578125" style="11" customWidth="1"/>
    <col min="14610" max="14611" width="12" style="11" customWidth="1"/>
    <col min="14612" max="14846" width="8.5703125" style="11"/>
    <col min="14847" max="14847" width="5.5703125" style="11" customWidth="1"/>
    <col min="14848" max="14848" width="13.28515625" style="11" bestFit="1" customWidth="1"/>
    <col min="14849" max="14849" width="17.7109375" style="11" customWidth="1"/>
    <col min="14850" max="14850" width="17.28515625" style="11" customWidth="1"/>
    <col min="14851" max="14851" width="13.7109375" style="11" customWidth="1"/>
    <col min="14852" max="14852" width="16.28515625" style="11" customWidth="1"/>
    <col min="14853" max="14853" width="12.7109375" style="11" customWidth="1"/>
    <col min="14854" max="14854" width="19.5703125" style="11" customWidth="1"/>
    <col min="14855" max="14855" width="20" style="11" customWidth="1"/>
    <col min="14856" max="14856" width="11.7109375" style="11" customWidth="1"/>
    <col min="14857" max="14857" width="10.7109375" style="11" customWidth="1"/>
    <col min="14858" max="14858" width="13.7109375" style="11" bestFit="1" customWidth="1"/>
    <col min="14859" max="14859" width="13.5703125" style="11" customWidth="1"/>
    <col min="14860" max="14860" width="17.28515625" style="11" customWidth="1"/>
    <col min="14861" max="14861" width="21.7109375" style="11" customWidth="1"/>
    <col min="14862" max="14862" width="12" style="11" customWidth="1"/>
    <col min="14863" max="14863" width="8.5703125" style="11"/>
    <col min="14864" max="14864" width="12" style="11" customWidth="1"/>
    <col min="14865" max="14865" width="11.42578125" style="11" customWidth="1"/>
    <col min="14866" max="14867" width="12" style="11" customWidth="1"/>
    <col min="14868" max="15102" width="8.5703125" style="11"/>
    <col min="15103" max="15103" width="5.5703125" style="11" customWidth="1"/>
    <col min="15104" max="15104" width="13.28515625" style="11" bestFit="1" customWidth="1"/>
    <col min="15105" max="15105" width="17.7109375" style="11" customWidth="1"/>
    <col min="15106" max="15106" width="17.28515625" style="11" customWidth="1"/>
    <col min="15107" max="15107" width="13.7109375" style="11" customWidth="1"/>
    <col min="15108" max="15108" width="16.28515625" style="11" customWidth="1"/>
    <col min="15109" max="15109" width="12.7109375" style="11" customWidth="1"/>
    <col min="15110" max="15110" width="19.5703125" style="11" customWidth="1"/>
    <col min="15111" max="15111" width="20" style="11" customWidth="1"/>
    <col min="15112" max="15112" width="11.7109375" style="11" customWidth="1"/>
    <col min="15113" max="15113" width="10.7109375" style="11" customWidth="1"/>
    <col min="15114" max="15114" width="13.7109375" style="11" bestFit="1" customWidth="1"/>
    <col min="15115" max="15115" width="13.5703125" style="11" customWidth="1"/>
    <col min="15116" max="15116" width="17.28515625" style="11" customWidth="1"/>
    <col min="15117" max="15117" width="21.7109375" style="11" customWidth="1"/>
    <col min="15118" max="15118" width="12" style="11" customWidth="1"/>
    <col min="15119" max="15119" width="8.5703125" style="11"/>
    <col min="15120" max="15120" width="12" style="11" customWidth="1"/>
    <col min="15121" max="15121" width="11.42578125" style="11" customWidth="1"/>
    <col min="15122" max="15123" width="12" style="11" customWidth="1"/>
    <col min="15124" max="15358" width="8.5703125" style="11"/>
    <col min="15359" max="15359" width="5.5703125" style="11" customWidth="1"/>
    <col min="15360" max="15360" width="13.28515625" style="11" bestFit="1" customWidth="1"/>
    <col min="15361" max="15361" width="17.7109375" style="11" customWidth="1"/>
    <col min="15362" max="15362" width="17.28515625" style="11" customWidth="1"/>
    <col min="15363" max="15363" width="13.7109375" style="11" customWidth="1"/>
    <col min="15364" max="15364" width="16.28515625" style="11" customWidth="1"/>
    <col min="15365" max="15365" width="12.7109375" style="11" customWidth="1"/>
    <col min="15366" max="15366" width="19.5703125" style="11" customWidth="1"/>
    <col min="15367" max="15367" width="20" style="11" customWidth="1"/>
    <col min="15368" max="15368" width="11.7109375" style="11" customWidth="1"/>
    <col min="15369" max="15369" width="10.7109375" style="11" customWidth="1"/>
    <col min="15370" max="15370" width="13.7109375" style="11" bestFit="1" customWidth="1"/>
    <col min="15371" max="15371" width="13.5703125" style="11" customWidth="1"/>
    <col min="15372" max="15372" width="17.28515625" style="11" customWidth="1"/>
    <col min="15373" max="15373" width="21.7109375" style="11" customWidth="1"/>
    <col min="15374" max="15374" width="12" style="11" customWidth="1"/>
    <col min="15375" max="15375" width="8.5703125" style="11"/>
    <col min="15376" max="15376" width="12" style="11" customWidth="1"/>
    <col min="15377" max="15377" width="11.42578125" style="11" customWidth="1"/>
    <col min="15378" max="15379" width="12" style="11" customWidth="1"/>
    <col min="15380" max="15614" width="8.5703125" style="11"/>
    <col min="15615" max="15615" width="5.5703125" style="11" customWidth="1"/>
    <col min="15616" max="15616" width="13.28515625" style="11" bestFit="1" customWidth="1"/>
    <col min="15617" max="15617" width="17.7109375" style="11" customWidth="1"/>
    <col min="15618" max="15618" width="17.28515625" style="11" customWidth="1"/>
    <col min="15619" max="15619" width="13.7109375" style="11" customWidth="1"/>
    <col min="15620" max="15620" width="16.28515625" style="11" customWidth="1"/>
    <col min="15621" max="15621" width="12.7109375" style="11" customWidth="1"/>
    <col min="15622" max="15622" width="19.5703125" style="11" customWidth="1"/>
    <col min="15623" max="15623" width="20" style="11" customWidth="1"/>
    <col min="15624" max="15624" width="11.7109375" style="11" customWidth="1"/>
    <col min="15625" max="15625" width="10.7109375" style="11" customWidth="1"/>
    <col min="15626" max="15626" width="13.7109375" style="11" bestFit="1" customWidth="1"/>
    <col min="15627" max="15627" width="13.5703125" style="11" customWidth="1"/>
    <col min="15628" max="15628" width="17.28515625" style="11" customWidth="1"/>
    <col min="15629" max="15629" width="21.7109375" style="11" customWidth="1"/>
    <col min="15630" max="15630" width="12" style="11" customWidth="1"/>
    <col min="15631" max="15631" width="8.5703125" style="11"/>
    <col min="15632" max="15632" width="12" style="11" customWidth="1"/>
    <col min="15633" max="15633" width="11.42578125" style="11" customWidth="1"/>
    <col min="15634" max="15635" width="12" style="11" customWidth="1"/>
    <col min="15636" max="15870" width="8.5703125" style="11"/>
    <col min="15871" max="15871" width="5.5703125" style="11" customWidth="1"/>
    <col min="15872" max="15872" width="13.28515625" style="11" bestFit="1" customWidth="1"/>
    <col min="15873" max="15873" width="17.7109375" style="11" customWidth="1"/>
    <col min="15874" max="15874" width="17.28515625" style="11" customWidth="1"/>
    <col min="15875" max="15875" width="13.7109375" style="11" customWidth="1"/>
    <col min="15876" max="15876" width="16.28515625" style="11" customWidth="1"/>
    <col min="15877" max="15877" width="12.7109375" style="11" customWidth="1"/>
    <col min="15878" max="15878" width="19.5703125" style="11" customWidth="1"/>
    <col min="15879" max="15879" width="20" style="11" customWidth="1"/>
    <col min="15880" max="15880" width="11.7109375" style="11" customWidth="1"/>
    <col min="15881" max="15881" width="10.7109375" style="11" customWidth="1"/>
    <col min="15882" max="15882" width="13.7109375" style="11" bestFit="1" customWidth="1"/>
    <col min="15883" max="15883" width="13.5703125" style="11" customWidth="1"/>
    <col min="15884" max="15884" width="17.28515625" style="11" customWidth="1"/>
    <col min="15885" max="15885" width="21.7109375" style="11" customWidth="1"/>
    <col min="15886" max="15886" width="12" style="11" customWidth="1"/>
    <col min="15887" max="15887" width="8.5703125" style="11"/>
    <col min="15888" max="15888" width="12" style="11" customWidth="1"/>
    <col min="15889" max="15889" width="11.42578125" style="11" customWidth="1"/>
    <col min="15890" max="15891" width="12" style="11" customWidth="1"/>
    <col min="15892" max="16126" width="8.5703125" style="11"/>
    <col min="16127" max="16127" width="5.5703125" style="11" customWidth="1"/>
    <col min="16128" max="16128" width="13.28515625" style="11" bestFit="1" customWidth="1"/>
    <col min="16129" max="16129" width="17.7109375" style="11" customWidth="1"/>
    <col min="16130" max="16130" width="17.28515625" style="11" customWidth="1"/>
    <col min="16131" max="16131" width="13.7109375" style="11" customWidth="1"/>
    <col min="16132" max="16132" width="16.28515625" style="11" customWidth="1"/>
    <col min="16133" max="16133" width="12.7109375" style="11" customWidth="1"/>
    <col min="16134" max="16134" width="19.5703125" style="11" customWidth="1"/>
    <col min="16135" max="16135" width="20" style="11" customWidth="1"/>
    <col min="16136" max="16136" width="11.7109375" style="11" customWidth="1"/>
    <col min="16137" max="16137" width="10.7109375" style="11" customWidth="1"/>
    <col min="16138" max="16138" width="13.7109375" style="11" bestFit="1" customWidth="1"/>
    <col min="16139" max="16139" width="13.5703125" style="11" customWidth="1"/>
    <col min="16140" max="16140" width="17.28515625" style="11" customWidth="1"/>
    <col min="16141" max="16141" width="21.7109375" style="11" customWidth="1"/>
    <col min="16142" max="16142" width="12" style="11" customWidth="1"/>
    <col min="16143" max="16143" width="8.5703125" style="11"/>
    <col min="16144" max="16144" width="12" style="11" customWidth="1"/>
    <col min="16145" max="16145" width="11.42578125" style="11" customWidth="1"/>
    <col min="16146" max="16147" width="12" style="11" customWidth="1"/>
    <col min="16148" max="16384" width="8.5703125" style="11"/>
  </cols>
  <sheetData>
    <row r="1" spans="1:16" ht="14.25" customHeight="1" x14ac:dyDescent="0.3">
      <c r="A1" s="487" t="s">
        <v>0</v>
      </c>
      <c r="B1" s="488"/>
      <c r="C1" s="488"/>
      <c r="D1" s="53"/>
      <c r="E1" s="54" t="s">
        <v>293</v>
      </c>
      <c r="F1" s="55"/>
      <c r="I1" s="463" t="s">
        <v>1</v>
      </c>
      <c r="J1" s="464"/>
      <c r="K1" s="464"/>
      <c r="L1" s="465"/>
      <c r="M1" s="16"/>
    </row>
    <row r="2" spans="1:16" ht="12.75" customHeight="1" x14ac:dyDescent="0.3">
      <c r="A2" s="489" t="s">
        <v>2</v>
      </c>
      <c r="B2" s="490"/>
      <c r="C2" s="490"/>
      <c r="D2" s="56"/>
      <c r="E2" s="57">
        <v>644259734</v>
      </c>
      <c r="F2" s="58"/>
      <c r="H2" s="19"/>
      <c r="I2" s="466" t="s">
        <v>292</v>
      </c>
      <c r="J2" s="467"/>
      <c r="K2" s="467"/>
      <c r="L2" s="468"/>
    </row>
    <row r="3" spans="1:16" ht="19.5" customHeight="1" thickBot="1" x14ac:dyDescent="0.35">
      <c r="A3" s="491" t="s">
        <v>3</v>
      </c>
      <c r="B3" s="492" t="s">
        <v>4</v>
      </c>
      <c r="C3" s="492" t="s">
        <v>4</v>
      </c>
      <c r="D3" s="59"/>
      <c r="E3" s="712" t="s">
        <v>291</v>
      </c>
      <c r="F3" s="61"/>
      <c r="I3" s="469"/>
      <c r="J3" s="470"/>
      <c r="K3" s="470"/>
      <c r="L3" s="471"/>
    </row>
    <row r="4" spans="1:16" ht="16.5" customHeight="1" x14ac:dyDescent="0.3">
      <c r="A4" s="23"/>
      <c r="B4" s="23"/>
      <c r="C4" s="23"/>
      <c r="D4" s="23"/>
      <c r="E4" s="23"/>
      <c r="F4" s="23"/>
      <c r="G4" s="23"/>
      <c r="H4" s="23"/>
      <c r="I4" s="23"/>
      <c r="J4" s="23"/>
      <c r="K4" s="25"/>
      <c r="L4" s="25"/>
      <c r="M4" s="25"/>
    </row>
    <row r="5" spans="1:16" ht="19.5" customHeight="1" x14ac:dyDescent="0.3">
      <c r="A5" s="493" t="s">
        <v>71</v>
      </c>
      <c r="B5" s="494"/>
      <c r="C5" s="494"/>
      <c r="D5" s="494"/>
      <c r="E5" s="494"/>
      <c r="F5" s="494"/>
      <c r="G5" s="494"/>
      <c r="H5" s="494"/>
      <c r="I5" s="494"/>
      <c r="J5" s="494"/>
      <c r="K5" s="494"/>
      <c r="L5" s="494"/>
      <c r="M5" s="494"/>
    </row>
    <row r="6" spans="1:16" ht="112.5" x14ac:dyDescent="0.3">
      <c r="A6" s="472" t="s">
        <v>5</v>
      </c>
      <c r="B6" s="26" t="s">
        <v>6</v>
      </c>
      <c r="C6" s="26" t="s">
        <v>24</v>
      </c>
      <c r="D6" s="26" t="s">
        <v>286</v>
      </c>
      <c r="E6" s="26" t="s">
        <v>171</v>
      </c>
      <c r="F6" s="26"/>
      <c r="G6" s="26" t="s">
        <v>25</v>
      </c>
      <c r="H6" s="26" t="s">
        <v>267</v>
      </c>
      <c r="I6" s="231" t="s">
        <v>26</v>
      </c>
      <c r="J6" s="63" t="s">
        <v>116</v>
      </c>
      <c r="K6" s="63" t="s">
        <v>176</v>
      </c>
      <c r="L6" s="63" t="s">
        <v>177</v>
      </c>
      <c r="M6" s="64" t="s">
        <v>36</v>
      </c>
    </row>
    <row r="7" spans="1:16" s="155" customFormat="1" ht="25.5" customHeight="1" x14ac:dyDescent="0.25">
      <c r="A7" s="472"/>
      <c r="B7" s="28" t="s">
        <v>7</v>
      </c>
      <c r="C7" s="29">
        <v>60102.87</v>
      </c>
      <c r="D7" s="232">
        <f>178.02*13</f>
        <v>2314.2600000000002</v>
      </c>
      <c r="E7" s="233">
        <f>46.23*13</f>
        <v>600.99</v>
      </c>
      <c r="F7" s="234"/>
      <c r="G7" s="32">
        <f>+C7+D7+E7</f>
        <v>63018.12</v>
      </c>
      <c r="H7" s="33">
        <f>G7*38.38%</f>
        <v>24186.354456000005</v>
      </c>
      <c r="I7" s="235">
        <f>+ROUND(+G7+H7,2)</f>
        <v>87204.47</v>
      </c>
      <c r="J7" s="162"/>
      <c r="K7" s="162"/>
      <c r="L7" s="162"/>
      <c r="M7" s="163">
        <f>+ROUND(+(J7+K7+L7)*I7,2)</f>
        <v>0</v>
      </c>
    </row>
    <row r="8" spans="1:16" s="155" customFormat="1" ht="25.5" customHeight="1" x14ac:dyDescent="0.25">
      <c r="A8" s="472"/>
      <c r="B8" s="28" t="s">
        <v>8</v>
      </c>
      <c r="C8" s="29">
        <v>47015.77</v>
      </c>
      <c r="D8" s="232">
        <f>139.22*13</f>
        <v>1809.86</v>
      </c>
      <c r="E8" s="156">
        <f>36.17*13</f>
        <v>470.21000000000004</v>
      </c>
      <c r="F8" s="234"/>
      <c r="G8" s="32">
        <f>+C8+D8+E8</f>
        <v>49295.839999999997</v>
      </c>
      <c r="H8" s="33">
        <f>G8*38.38%</f>
        <v>18919.743392</v>
      </c>
      <c r="I8" s="235">
        <f>+ROUND(+G8+H8,2)</f>
        <v>68215.58</v>
      </c>
      <c r="J8" s="162"/>
      <c r="K8" s="162"/>
      <c r="L8" s="162"/>
      <c r="M8" s="163">
        <f>+ROUND(+(J8+K8+L8)*I8,2)</f>
        <v>0</v>
      </c>
      <c r="N8" s="164"/>
      <c r="P8" s="157"/>
    </row>
    <row r="9" spans="1:16" ht="6.75" customHeight="1" x14ac:dyDescent="0.3">
      <c r="A9" s="38"/>
      <c r="B9" s="38"/>
      <c r="C9" s="40"/>
      <c r="D9" s="40"/>
      <c r="E9" s="40"/>
      <c r="F9" s="40"/>
      <c r="G9" s="40"/>
      <c r="H9" s="40"/>
      <c r="I9" s="40"/>
      <c r="J9" s="38"/>
      <c r="K9" s="38"/>
      <c r="L9" s="38"/>
      <c r="M9" s="38"/>
      <c r="N9" s="67"/>
      <c r="P9" s="19"/>
    </row>
    <row r="10" spans="1:16" ht="88.5" customHeight="1" x14ac:dyDescent="0.3">
      <c r="A10" s="244"/>
      <c r="C10" s="26" t="s">
        <v>198</v>
      </c>
      <c r="D10" s="26" t="s">
        <v>287</v>
      </c>
      <c r="E10" s="26" t="s">
        <v>173</v>
      </c>
      <c r="F10" s="26" t="s">
        <v>175</v>
      </c>
      <c r="G10" s="26" t="s">
        <v>32</v>
      </c>
      <c r="H10" s="26" t="s">
        <v>267</v>
      </c>
      <c r="I10" s="231" t="s">
        <v>26</v>
      </c>
      <c r="J10" s="63" t="s">
        <v>116</v>
      </c>
      <c r="K10" s="63" t="s">
        <v>176</v>
      </c>
      <c r="L10" s="63" t="s">
        <v>177</v>
      </c>
      <c r="M10" s="64" t="s">
        <v>36</v>
      </c>
      <c r="N10" s="67"/>
      <c r="P10" s="19"/>
    </row>
    <row r="11" spans="1:16" ht="21.95" customHeight="1" x14ac:dyDescent="0.3">
      <c r="A11" s="473" t="s">
        <v>199</v>
      </c>
      <c r="B11" s="256" t="s">
        <v>200</v>
      </c>
      <c r="C11" s="29">
        <v>45488.77</v>
      </c>
      <c r="D11" s="30">
        <f>145.92*12</f>
        <v>1751.04</v>
      </c>
      <c r="E11" s="156">
        <f>37.91*12</f>
        <v>454.91999999999996</v>
      </c>
      <c r="F11" s="42">
        <f t="shared" ref="F11:F16" si="0">+ROUND((C11+D11+E11)/12,2)</f>
        <v>3974.56</v>
      </c>
      <c r="G11" s="232">
        <f t="shared" ref="G11:G16" si="1">+F11+D11+C11+E11</f>
        <v>51669.289999999994</v>
      </c>
      <c r="H11" s="33">
        <f t="shared" ref="H11:H16" si="2">G11*38.38%</f>
        <v>19830.673501999998</v>
      </c>
      <c r="I11" s="235">
        <f t="shared" ref="I11:I16" si="3">+ROUND(+G11+H11,2)</f>
        <v>71499.960000000006</v>
      </c>
      <c r="J11" s="162"/>
      <c r="K11" s="162"/>
      <c r="L11" s="162"/>
      <c r="M11" s="163">
        <f t="shared" ref="M11:M16" si="4">+ROUND(+(J11+K11+L11)*I11,2)</f>
        <v>0</v>
      </c>
      <c r="N11" s="67"/>
      <c r="P11" s="19"/>
    </row>
    <row r="12" spans="1:16" ht="21.95" customHeight="1" x14ac:dyDescent="0.3">
      <c r="A12" s="474"/>
      <c r="B12" s="256" t="s">
        <v>201</v>
      </c>
      <c r="C12" s="29">
        <v>36293.08</v>
      </c>
      <c r="D12" s="30">
        <f>116.42*12</f>
        <v>1397.04</v>
      </c>
      <c r="E12" s="156">
        <f>30.24*12</f>
        <v>362.88</v>
      </c>
      <c r="F12" s="42">
        <f t="shared" si="0"/>
        <v>3171.08</v>
      </c>
      <c r="G12" s="232">
        <f t="shared" si="1"/>
        <v>41224.080000000002</v>
      </c>
      <c r="H12" s="33">
        <f t="shared" si="2"/>
        <v>15821.801904000002</v>
      </c>
      <c r="I12" s="235">
        <f t="shared" si="3"/>
        <v>57045.88</v>
      </c>
      <c r="J12" s="162"/>
      <c r="K12" s="162"/>
      <c r="L12" s="162"/>
      <c r="M12" s="163">
        <f t="shared" si="4"/>
        <v>0</v>
      </c>
      <c r="N12" s="67"/>
      <c r="P12" s="19"/>
    </row>
    <row r="13" spans="1:16" ht="21.95" customHeight="1" x14ac:dyDescent="0.3">
      <c r="A13" s="474"/>
      <c r="B13" s="256" t="s">
        <v>202</v>
      </c>
      <c r="C13" s="29">
        <v>34063.56</v>
      </c>
      <c r="D13" s="30">
        <f>109.26*12</f>
        <v>1311.1200000000001</v>
      </c>
      <c r="E13" s="156">
        <f>28.39*12</f>
        <v>340.68</v>
      </c>
      <c r="F13" s="42">
        <f t="shared" si="0"/>
        <v>2976.28</v>
      </c>
      <c r="G13" s="232">
        <f t="shared" si="1"/>
        <v>38691.64</v>
      </c>
      <c r="H13" s="33">
        <f t="shared" si="2"/>
        <v>14849.851432000001</v>
      </c>
      <c r="I13" s="235">
        <f t="shared" si="3"/>
        <v>53541.49</v>
      </c>
      <c r="J13" s="162"/>
      <c r="K13" s="162"/>
      <c r="L13" s="162"/>
      <c r="M13" s="163">
        <f t="shared" si="4"/>
        <v>0</v>
      </c>
      <c r="N13" s="67"/>
      <c r="P13" s="19"/>
    </row>
    <row r="14" spans="1:16" ht="21.95" customHeight="1" x14ac:dyDescent="0.3">
      <c r="A14" s="474"/>
      <c r="B14" s="256" t="s">
        <v>203</v>
      </c>
      <c r="C14" s="29">
        <v>25983.16</v>
      </c>
      <c r="D14" s="30">
        <f>83.39*12</f>
        <v>1000.6800000000001</v>
      </c>
      <c r="E14" s="156">
        <f>21.65*12</f>
        <v>259.79999999999995</v>
      </c>
      <c r="F14" s="42">
        <f t="shared" si="0"/>
        <v>2270.3000000000002</v>
      </c>
      <c r="G14" s="232">
        <f t="shared" si="1"/>
        <v>29513.94</v>
      </c>
      <c r="H14" s="33">
        <f t="shared" si="2"/>
        <v>11327.450172000001</v>
      </c>
      <c r="I14" s="235">
        <f t="shared" si="3"/>
        <v>40841.39</v>
      </c>
      <c r="J14" s="162"/>
      <c r="K14" s="162"/>
      <c r="L14" s="162"/>
      <c r="M14" s="163">
        <f t="shared" si="4"/>
        <v>0</v>
      </c>
      <c r="N14" s="67"/>
      <c r="P14" s="19"/>
    </row>
    <row r="15" spans="1:16" ht="21.95" customHeight="1" x14ac:dyDescent="0.3">
      <c r="A15" s="474"/>
      <c r="B15" s="256" t="s">
        <v>204</v>
      </c>
      <c r="C15" s="29">
        <v>45861.1</v>
      </c>
      <c r="D15" s="30">
        <f>147.15*12</f>
        <v>1765.8000000000002</v>
      </c>
      <c r="E15" s="156">
        <f>38.22*12</f>
        <v>458.64</v>
      </c>
      <c r="F15" s="42">
        <f t="shared" si="0"/>
        <v>4007.13</v>
      </c>
      <c r="G15" s="232">
        <f t="shared" si="1"/>
        <v>52092.67</v>
      </c>
      <c r="H15" s="33">
        <f t="shared" si="2"/>
        <v>19993.166746000003</v>
      </c>
      <c r="I15" s="235">
        <f t="shared" si="3"/>
        <v>72085.84</v>
      </c>
      <c r="J15" s="162"/>
      <c r="K15" s="162"/>
      <c r="L15" s="162"/>
      <c r="M15" s="163">
        <f t="shared" si="4"/>
        <v>0</v>
      </c>
      <c r="N15" s="67"/>
      <c r="P15" s="19"/>
    </row>
    <row r="16" spans="1:16" ht="21.95" customHeight="1" x14ac:dyDescent="0.3">
      <c r="A16" s="474"/>
      <c r="B16" s="256" t="s">
        <v>205</v>
      </c>
      <c r="C16" s="29">
        <v>39285.94</v>
      </c>
      <c r="D16" s="30">
        <f>126.05*12</f>
        <v>1512.6</v>
      </c>
      <c r="E16" s="156">
        <f>32.74*12</f>
        <v>392.88</v>
      </c>
      <c r="F16" s="42">
        <f t="shared" si="0"/>
        <v>3432.62</v>
      </c>
      <c r="G16" s="232">
        <f t="shared" si="1"/>
        <v>44624.04</v>
      </c>
      <c r="H16" s="33">
        <f t="shared" si="2"/>
        <v>17126.706552000003</v>
      </c>
      <c r="I16" s="235">
        <f t="shared" si="3"/>
        <v>61750.75</v>
      </c>
      <c r="J16" s="162"/>
      <c r="K16" s="162"/>
      <c r="L16" s="162"/>
      <c r="M16" s="163">
        <f t="shared" si="4"/>
        <v>0</v>
      </c>
      <c r="N16" s="67"/>
      <c r="P16" s="19"/>
    </row>
    <row r="17" spans="1:17" ht="6.75" customHeight="1" x14ac:dyDescent="0.3">
      <c r="A17" s="255"/>
      <c r="B17" s="39"/>
      <c r="C17" s="40"/>
      <c r="D17" s="40"/>
      <c r="E17" s="40"/>
      <c r="F17" s="40"/>
      <c r="G17" s="40"/>
      <c r="H17" s="40"/>
      <c r="I17" s="40"/>
      <c r="J17" s="38"/>
      <c r="K17" s="38"/>
      <c r="L17" s="38"/>
      <c r="M17" s="38"/>
      <c r="N17" s="67"/>
      <c r="P17" s="19"/>
    </row>
    <row r="18" spans="1:17" ht="93" customHeight="1" x14ac:dyDescent="0.3">
      <c r="A18" s="473" t="s">
        <v>9</v>
      </c>
      <c r="B18" s="41"/>
      <c r="C18" s="26" t="s">
        <v>147</v>
      </c>
      <c r="D18" s="26" t="s">
        <v>171</v>
      </c>
      <c r="E18" s="26" t="s">
        <v>27</v>
      </c>
      <c r="F18" s="26" t="s">
        <v>28</v>
      </c>
      <c r="G18" s="26" t="s">
        <v>10</v>
      </c>
      <c r="H18" s="26" t="s">
        <v>29</v>
      </c>
      <c r="I18" s="231" t="s">
        <v>26</v>
      </c>
      <c r="J18" s="63" t="s">
        <v>61</v>
      </c>
      <c r="K18" s="63" t="s">
        <v>63</v>
      </c>
      <c r="L18" s="63"/>
      <c r="M18" s="64" t="s">
        <v>36</v>
      </c>
      <c r="O18" s="67"/>
      <c r="P18" s="19"/>
      <c r="Q18" s="19"/>
    </row>
    <row r="19" spans="1:17" s="155" customFormat="1" ht="25.5" customHeight="1" x14ac:dyDescent="0.25">
      <c r="A19" s="474"/>
      <c r="B19" s="26" t="s">
        <v>64</v>
      </c>
      <c r="C19" s="236">
        <f>34634.49/12*13</f>
        <v>37520.697500000002</v>
      </c>
      <c r="D19" s="236">
        <f>28.86*13</f>
        <v>375.18</v>
      </c>
      <c r="E19" s="236"/>
      <c r="F19" s="236"/>
      <c r="G19" s="236">
        <f>+C19+D19+E19+F19</f>
        <v>37895.877500000002</v>
      </c>
      <c r="H19" s="236">
        <f>+(C19+D19+E19)*38.38%+(F19*32.7%)</f>
        <v>14544.437784500002</v>
      </c>
      <c r="I19" s="235" t="str">
        <f>+IF(E19&lt;&gt;0,+ROUND(+G19+H19,2),"0")</f>
        <v>0</v>
      </c>
      <c r="J19" s="162"/>
      <c r="K19" s="162"/>
      <c r="L19" s="153"/>
      <c r="M19" s="163">
        <f>+ROUND(+(J19+K19)*I19,2)</f>
        <v>0</v>
      </c>
      <c r="O19" s="164"/>
      <c r="P19" s="157"/>
      <c r="Q19" s="157"/>
    </row>
    <row r="20" spans="1:17" ht="6.75" customHeight="1" x14ac:dyDescent="0.3">
      <c r="A20" s="474"/>
      <c r="B20" s="39"/>
      <c r="C20" s="40"/>
      <c r="D20" s="40"/>
      <c r="E20" s="40"/>
      <c r="F20" s="40"/>
      <c r="G20" s="40"/>
      <c r="H20" s="40"/>
      <c r="I20" s="40"/>
      <c r="J20" s="40"/>
      <c r="K20" s="40"/>
      <c r="L20" s="40"/>
      <c r="M20" s="40"/>
      <c r="O20" s="67"/>
      <c r="P20" s="19"/>
      <c r="Q20" s="19"/>
    </row>
    <row r="21" spans="1:17" ht="99" customHeight="1" x14ac:dyDescent="0.3">
      <c r="A21" s="474"/>
      <c r="B21" s="41"/>
      <c r="C21" s="26" t="s">
        <v>172</v>
      </c>
      <c r="D21" s="26" t="s">
        <v>173</v>
      </c>
      <c r="E21" s="26" t="s">
        <v>189</v>
      </c>
      <c r="F21" s="26" t="s">
        <v>175</v>
      </c>
      <c r="G21" s="26" t="s">
        <v>32</v>
      </c>
      <c r="H21" s="26" t="s">
        <v>267</v>
      </c>
      <c r="I21" s="231" t="s">
        <v>26</v>
      </c>
      <c r="J21" s="63" t="s">
        <v>61</v>
      </c>
      <c r="K21" s="63" t="s">
        <v>62</v>
      </c>
      <c r="L21" s="63"/>
      <c r="M21" s="64" t="s">
        <v>36</v>
      </c>
      <c r="N21" s="67"/>
      <c r="O21" s="19"/>
      <c r="P21" s="19"/>
    </row>
    <row r="22" spans="1:17" s="155" customFormat="1" ht="25.5" customHeight="1" x14ac:dyDescent="0.3">
      <c r="A22" s="474"/>
      <c r="B22" s="156" t="s">
        <v>11</v>
      </c>
      <c r="C22" s="29">
        <f>25363.13</f>
        <v>25363.13</v>
      </c>
      <c r="D22" s="232">
        <f>21.14*12</f>
        <v>253.68</v>
      </c>
      <c r="E22" s="232"/>
      <c r="F22" s="42">
        <f>+ROUND((C22+D22+E22)/12,2)</f>
        <v>2134.73</v>
      </c>
      <c r="G22" s="232">
        <f>+F22+D22+C22+E22</f>
        <v>27751.54</v>
      </c>
      <c r="H22" s="33">
        <f>G22*38.38%</f>
        <v>10651.041052</v>
      </c>
      <c r="I22" s="235">
        <f>+ROUND(+G22+H22,2)</f>
        <v>38402.58</v>
      </c>
      <c r="J22" s="162">
        <v>7</v>
      </c>
      <c r="K22" s="162"/>
      <c r="L22" s="162"/>
      <c r="M22" s="163">
        <f>+ROUND(+(J22+K22)*I22,2)</f>
        <v>268818.06</v>
      </c>
    </row>
    <row r="23" spans="1:17" ht="6.75" customHeight="1" x14ac:dyDescent="0.3">
      <c r="A23" s="474"/>
      <c r="B23" s="43"/>
      <c r="C23" s="44"/>
      <c r="D23" s="45"/>
      <c r="E23" s="45"/>
      <c r="F23" s="46"/>
      <c r="G23" s="44"/>
      <c r="H23" s="44"/>
      <c r="I23" s="44"/>
      <c r="J23" s="68"/>
      <c r="K23" s="68"/>
      <c r="L23" s="68"/>
      <c r="M23" s="69"/>
    </row>
    <row r="24" spans="1:17" s="155" customFormat="1" ht="25.5" customHeight="1" x14ac:dyDescent="0.3">
      <c r="A24" s="474"/>
      <c r="B24" s="156" t="s">
        <v>12</v>
      </c>
      <c r="C24" s="29">
        <f>20884.37</f>
        <v>20884.37</v>
      </c>
      <c r="D24" s="232">
        <f>17.4*12</f>
        <v>208.79999999999998</v>
      </c>
      <c r="E24" s="232"/>
      <c r="F24" s="42">
        <f>+ROUND((C24+D24+E24)/12,2)</f>
        <v>1757.76</v>
      </c>
      <c r="G24" s="232">
        <f>+F24+D24+C24+E24</f>
        <v>22850.93</v>
      </c>
      <c r="H24" s="33">
        <f>G24*38.38%</f>
        <v>8770.1869340000012</v>
      </c>
      <c r="I24" s="235">
        <f>+ROUND(+G24+H24,2)</f>
        <v>31621.119999999999</v>
      </c>
      <c r="J24" s="162">
        <v>9</v>
      </c>
      <c r="K24" s="162"/>
      <c r="L24" s="162"/>
      <c r="M24" s="163">
        <f>+ROUND(+(J24+K24)*I24,2)</f>
        <v>284590.08000000002</v>
      </c>
      <c r="P24" s="51"/>
    </row>
    <row r="25" spans="1:17" ht="6.75" customHeight="1" x14ac:dyDescent="0.3">
      <c r="A25" s="474"/>
      <c r="B25" s="48"/>
      <c r="C25" s="237"/>
      <c r="D25" s="238"/>
      <c r="E25" s="238"/>
      <c r="F25" s="49"/>
      <c r="G25" s="239"/>
      <c r="H25" s="238"/>
      <c r="I25" s="238"/>
      <c r="J25" s="70"/>
      <c r="K25" s="70"/>
      <c r="L25" s="70"/>
      <c r="M25" s="71"/>
      <c r="P25" s="47"/>
    </row>
    <row r="26" spans="1:17" s="155" customFormat="1" ht="25.5" customHeight="1" x14ac:dyDescent="0.3">
      <c r="A26" s="474"/>
      <c r="B26" s="156" t="s">
        <v>13</v>
      </c>
      <c r="C26" s="29">
        <f>19847.64</f>
        <v>19847.64</v>
      </c>
      <c r="D26" s="232">
        <f>16.54*12</f>
        <v>198.48</v>
      </c>
      <c r="E26" s="232"/>
      <c r="F26" s="42">
        <f>+ROUND((C26+D26+E26)/12,2)</f>
        <v>1670.51</v>
      </c>
      <c r="G26" s="232">
        <f>+F26+D26+C26+E26</f>
        <v>21716.63</v>
      </c>
      <c r="H26" s="33">
        <f>G26*38.38%</f>
        <v>8334.8425940000016</v>
      </c>
      <c r="I26" s="235">
        <f>+ROUND(+G26+H26,2)</f>
        <v>30051.47</v>
      </c>
      <c r="J26" s="162">
        <v>1</v>
      </c>
      <c r="K26" s="162"/>
      <c r="L26" s="162"/>
      <c r="M26" s="163">
        <f>+ROUND(+(J26+K26)*I26,2)</f>
        <v>30051.47</v>
      </c>
    </row>
    <row r="27" spans="1:17" ht="6.75" customHeight="1" x14ac:dyDescent="0.3">
      <c r="A27" s="475"/>
      <c r="B27" s="43"/>
      <c r="C27" s="44"/>
      <c r="D27" s="45"/>
      <c r="E27" s="45"/>
      <c r="F27" s="44"/>
      <c r="G27" s="44"/>
      <c r="H27" s="45"/>
      <c r="I27" s="45"/>
      <c r="J27" s="70"/>
      <c r="K27" s="70"/>
      <c r="L27" s="70"/>
      <c r="M27" s="71"/>
    </row>
    <row r="28" spans="1:17" ht="38.25" customHeight="1" x14ac:dyDescent="0.3">
      <c r="B28" s="72"/>
      <c r="C28" s="72"/>
      <c r="D28" s="12"/>
      <c r="E28" s="12"/>
      <c r="F28" s="72"/>
      <c r="G28" s="72"/>
      <c r="H28" s="72"/>
      <c r="I28" s="204" t="s">
        <v>14</v>
      </c>
      <c r="J28" s="162">
        <f>+SUM(J7:J26)</f>
        <v>17</v>
      </c>
      <c r="K28" s="162">
        <f>+SUM(K7:K26)</f>
        <v>0</v>
      </c>
      <c r="L28" s="162">
        <f>+SUM(L7:L26)</f>
        <v>0</v>
      </c>
      <c r="M28" s="205">
        <f>+SUM(M7:M26)</f>
        <v>583459.61</v>
      </c>
    </row>
    <row r="29" spans="1:17" ht="18" customHeight="1" thickBot="1" x14ac:dyDescent="0.35">
      <c r="B29" s="72"/>
      <c r="C29" s="72"/>
      <c r="D29" s="12"/>
      <c r="E29" s="12"/>
      <c r="F29" s="72"/>
      <c r="G29" s="72"/>
      <c r="H29" s="72"/>
      <c r="I29" s="47"/>
      <c r="J29" s="74"/>
      <c r="K29" s="74"/>
      <c r="L29" s="74"/>
      <c r="M29" s="75"/>
    </row>
    <row r="30" spans="1:17" ht="15" customHeight="1" x14ac:dyDescent="0.3">
      <c r="B30" s="482" t="s">
        <v>48</v>
      </c>
      <c r="C30" s="483"/>
      <c r="D30" s="483"/>
      <c r="E30" s="483"/>
      <c r="F30" s="483"/>
      <c r="G30" s="483"/>
      <c r="H30" s="483"/>
      <c r="I30" s="483"/>
      <c r="J30" s="483"/>
      <c r="K30" s="483"/>
      <c r="L30" s="483"/>
      <c r="M30" s="484"/>
      <c r="N30" s="51"/>
      <c r="O30" s="51"/>
    </row>
    <row r="31" spans="1:17" ht="20.25" customHeight="1" x14ac:dyDescent="0.3">
      <c r="B31" s="459" t="s">
        <v>65</v>
      </c>
      <c r="C31" s="459"/>
      <c r="D31" s="459"/>
      <c r="E31" s="459"/>
      <c r="F31" s="459"/>
      <c r="G31" s="459"/>
      <c r="H31" s="459"/>
      <c r="I31" s="459"/>
      <c r="J31" s="459"/>
      <c r="K31" s="459"/>
      <c r="L31" s="459"/>
      <c r="M31" s="459"/>
      <c r="N31" s="52"/>
      <c r="O31" s="52"/>
    </row>
    <row r="32" spans="1:17" ht="20.25" customHeight="1" x14ac:dyDescent="0.3">
      <c r="B32" s="485" t="s">
        <v>66</v>
      </c>
      <c r="C32" s="485"/>
      <c r="D32" s="485"/>
      <c r="E32" s="485"/>
      <c r="F32" s="485"/>
      <c r="G32" s="485"/>
      <c r="H32" s="485"/>
      <c r="I32" s="485"/>
      <c r="J32" s="485"/>
      <c r="K32" s="485"/>
      <c r="L32" s="485"/>
      <c r="M32" s="485"/>
      <c r="N32" s="76"/>
      <c r="O32" s="76"/>
    </row>
    <row r="33" spans="2:15" ht="20.25" customHeight="1" x14ac:dyDescent="0.3">
      <c r="B33" s="486" t="s">
        <v>67</v>
      </c>
      <c r="C33" s="486"/>
      <c r="D33" s="486"/>
      <c r="E33" s="486"/>
      <c r="F33" s="486"/>
      <c r="G33" s="486"/>
      <c r="H33" s="486"/>
      <c r="I33" s="486"/>
      <c r="J33" s="486"/>
      <c r="K33" s="486"/>
      <c r="L33" s="486"/>
      <c r="M33" s="486"/>
      <c r="N33" s="77"/>
      <c r="O33" s="77"/>
    </row>
    <row r="34" spans="2:15" ht="36.75" customHeight="1" x14ac:dyDescent="0.3">
      <c r="B34" s="486" t="s">
        <v>68</v>
      </c>
      <c r="C34" s="486"/>
      <c r="D34" s="486"/>
      <c r="E34" s="486"/>
      <c r="F34" s="486"/>
      <c r="G34" s="486"/>
      <c r="H34" s="486"/>
      <c r="I34" s="486"/>
      <c r="J34" s="486"/>
      <c r="K34" s="486"/>
      <c r="L34" s="486"/>
      <c r="M34" s="486"/>
      <c r="N34" s="77"/>
      <c r="O34" s="77"/>
    </row>
    <row r="35" spans="2:15" ht="15" customHeight="1" x14ac:dyDescent="0.3">
      <c r="B35" s="47"/>
      <c r="F35" s="206"/>
      <c r="G35" s="206"/>
      <c r="H35" s="206"/>
      <c r="I35" s="206"/>
      <c r="J35" s="206"/>
      <c r="K35" s="207"/>
      <c r="L35" s="207"/>
      <c r="M35" s="207"/>
    </row>
    <row r="36" spans="2:15" x14ac:dyDescent="0.3">
      <c r="K36" s="67"/>
      <c r="L36" s="67"/>
      <c r="M36" s="67"/>
    </row>
    <row r="37" spans="2:15" x14ac:dyDescent="0.3">
      <c r="H37" s="19"/>
      <c r="K37" s="47"/>
      <c r="L37" s="47"/>
      <c r="M37" s="78"/>
    </row>
    <row r="38" spans="2:15" x14ac:dyDescent="0.3">
      <c r="K38" s="47"/>
      <c r="L38" s="47"/>
      <c r="M38" s="78"/>
    </row>
  </sheetData>
  <sheetProtection selectLockedCells="1" selectUnlockedCells="1"/>
  <mergeCells count="14">
    <mergeCell ref="A6:A8"/>
    <mergeCell ref="A18:A27"/>
    <mergeCell ref="A1:C1"/>
    <mergeCell ref="A2:C2"/>
    <mergeCell ref="A3:C3"/>
    <mergeCell ref="A5:M5"/>
    <mergeCell ref="I1:L1"/>
    <mergeCell ref="I2:L3"/>
    <mergeCell ref="A11:A16"/>
    <mergeCell ref="B30:M30"/>
    <mergeCell ref="B31:M31"/>
    <mergeCell ref="B32:M32"/>
    <mergeCell ref="B33:M33"/>
    <mergeCell ref="B34:M34"/>
  </mergeCells>
  <hyperlinks>
    <hyperlink ref="E3" r:id="rId1" xr:uid="{0375C088-2AE9-4F3B-8458-4439CAA4F31E}"/>
  </hyperlinks>
  <pageMargins left="0.45" right="0.47013888888888888" top="0.62013888888888891" bottom="0.47013888888888888" header="0.51180555555555551" footer="0.51180555555555551"/>
  <pageSetup paperSize="9" scale="53" firstPageNumber="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9A294-95AA-4F48-9BCB-E31A360A00E9}">
  <sheetPr>
    <tabColor theme="3"/>
    <pageSetUpPr fitToPage="1"/>
  </sheetPr>
  <dimension ref="A1:M31"/>
  <sheetViews>
    <sheetView showGridLines="0" zoomScale="70" zoomScaleNormal="70" workbookViewId="0">
      <selection activeCell="E3" sqref="E3"/>
    </sheetView>
  </sheetViews>
  <sheetFormatPr defaultColWidth="8.5703125" defaultRowHeight="18.75" x14ac:dyDescent="0.3"/>
  <cols>
    <col min="1" max="1" width="5.5703125" style="11" customWidth="1"/>
    <col min="2" max="2" width="21.5703125" style="11" customWidth="1"/>
    <col min="3" max="3" width="16.28515625" style="11" customWidth="1"/>
    <col min="4" max="4" width="18.7109375" style="11" customWidth="1"/>
    <col min="5" max="5" width="14.42578125" style="11" customWidth="1"/>
    <col min="6" max="6" width="17.7109375" style="11" customWidth="1"/>
    <col min="7" max="7" width="16.7109375" style="11" customWidth="1"/>
    <col min="8" max="8" width="19.5703125" style="11" customWidth="1"/>
    <col min="9" max="9" width="15.7109375" style="11" customWidth="1"/>
    <col min="10" max="10" width="14.140625" style="11" customWidth="1"/>
    <col min="11" max="11" width="15.5703125" style="11" customWidth="1"/>
    <col min="12" max="12" width="13.7109375" style="11" bestFit="1" customWidth="1"/>
    <col min="13" max="13" width="20.42578125" style="11" customWidth="1"/>
    <col min="14" max="255" width="8.5703125" style="11"/>
    <col min="256" max="256" width="5.5703125" style="11" customWidth="1"/>
    <col min="257" max="257" width="13.28515625" style="11" bestFit="1" customWidth="1"/>
    <col min="258" max="258" width="16.28515625" style="11" customWidth="1"/>
    <col min="259" max="259" width="15.28515625" style="11" customWidth="1"/>
    <col min="260" max="260" width="14.42578125" style="11" customWidth="1"/>
    <col min="261" max="261" width="13.42578125" style="11" customWidth="1"/>
    <col min="262" max="262" width="12.7109375" style="11" customWidth="1"/>
    <col min="263" max="263" width="14" style="11" customWidth="1"/>
    <col min="264" max="264" width="15.7109375" style="11" customWidth="1"/>
    <col min="265" max="265" width="11.7109375" style="11" customWidth="1"/>
    <col min="266" max="266" width="10.7109375" style="11" customWidth="1"/>
    <col min="267" max="267" width="13.7109375" style="11" bestFit="1" customWidth="1"/>
    <col min="268" max="268" width="13.5703125" style="11" customWidth="1"/>
    <col min="269" max="269" width="17.7109375" style="11" customWidth="1"/>
    <col min="270" max="511" width="8.5703125" style="11"/>
    <col min="512" max="512" width="5.5703125" style="11" customWidth="1"/>
    <col min="513" max="513" width="13.28515625" style="11" bestFit="1" customWidth="1"/>
    <col min="514" max="514" width="16.28515625" style="11" customWidth="1"/>
    <col min="515" max="515" width="15.28515625" style="11" customWidth="1"/>
    <col min="516" max="516" width="14.42578125" style="11" customWidth="1"/>
    <col min="517" max="517" width="13.42578125" style="11" customWidth="1"/>
    <col min="518" max="518" width="12.7109375" style="11" customWidth="1"/>
    <col min="519" max="519" width="14" style="11" customWidth="1"/>
    <col min="520" max="520" width="15.7109375" style="11" customWidth="1"/>
    <col min="521" max="521" width="11.7109375" style="11" customWidth="1"/>
    <col min="522" max="522" width="10.7109375" style="11" customWidth="1"/>
    <col min="523" max="523" width="13.7109375" style="11" bestFit="1" customWidth="1"/>
    <col min="524" max="524" width="13.5703125" style="11" customWidth="1"/>
    <col min="525" max="525" width="17.7109375" style="11" customWidth="1"/>
    <col min="526" max="767" width="8.5703125" style="11"/>
    <col min="768" max="768" width="5.5703125" style="11" customWidth="1"/>
    <col min="769" max="769" width="13.28515625" style="11" bestFit="1" customWidth="1"/>
    <col min="770" max="770" width="16.28515625" style="11" customWidth="1"/>
    <col min="771" max="771" width="15.28515625" style="11" customWidth="1"/>
    <col min="772" max="772" width="14.42578125" style="11" customWidth="1"/>
    <col min="773" max="773" width="13.42578125" style="11" customWidth="1"/>
    <col min="774" max="774" width="12.7109375" style="11" customWidth="1"/>
    <col min="775" max="775" width="14" style="11" customWidth="1"/>
    <col min="776" max="776" width="15.7109375" style="11" customWidth="1"/>
    <col min="777" max="777" width="11.7109375" style="11" customWidth="1"/>
    <col min="778" max="778" width="10.7109375" style="11" customWidth="1"/>
    <col min="779" max="779" width="13.7109375" style="11" bestFit="1" customWidth="1"/>
    <col min="780" max="780" width="13.5703125" style="11" customWidth="1"/>
    <col min="781" max="781" width="17.7109375" style="11" customWidth="1"/>
    <col min="782" max="1023" width="8.5703125" style="11"/>
    <col min="1024" max="1024" width="5.5703125" style="11" customWidth="1"/>
    <col min="1025" max="1025" width="13.28515625" style="11" bestFit="1" customWidth="1"/>
    <col min="1026" max="1026" width="16.28515625" style="11" customWidth="1"/>
    <col min="1027" max="1027" width="15.28515625" style="11" customWidth="1"/>
    <col min="1028" max="1028" width="14.42578125" style="11" customWidth="1"/>
    <col min="1029" max="1029" width="13.42578125" style="11" customWidth="1"/>
    <col min="1030" max="1030" width="12.7109375" style="11" customWidth="1"/>
    <col min="1031" max="1031" width="14" style="11" customWidth="1"/>
    <col min="1032" max="1032" width="15.7109375" style="11" customWidth="1"/>
    <col min="1033" max="1033" width="11.7109375" style="11" customWidth="1"/>
    <col min="1034" max="1034" width="10.7109375" style="11" customWidth="1"/>
    <col min="1035" max="1035" width="13.7109375" style="11" bestFit="1" customWidth="1"/>
    <col min="1036" max="1036" width="13.5703125" style="11" customWidth="1"/>
    <col min="1037" max="1037" width="17.7109375" style="11" customWidth="1"/>
    <col min="1038" max="1279" width="8.5703125" style="11"/>
    <col min="1280" max="1280" width="5.5703125" style="11" customWidth="1"/>
    <col min="1281" max="1281" width="13.28515625" style="11" bestFit="1" customWidth="1"/>
    <col min="1282" max="1282" width="16.28515625" style="11" customWidth="1"/>
    <col min="1283" max="1283" width="15.28515625" style="11" customWidth="1"/>
    <col min="1284" max="1284" width="14.42578125" style="11" customWidth="1"/>
    <col min="1285" max="1285" width="13.42578125" style="11" customWidth="1"/>
    <col min="1286" max="1286" width="12.7109375" style="11" customWidth="1"/>
    <col min="1287" max="1287" width="14" style="11" customWidth="1"/>
    <col min="1288" max="1288" width="15.7109375" style="11" customWidth="1"/>
    <col min="1289" max="1289" width="11.7109375" style="11" customWidth="1"/>
    <col min="1290" max="1290" width="10.7109375" style="11" customWidth="1"/>
    <col min="1291" max="1291" width="13.7109375" style="11" bestFit="1" customWidth="1"/>
    <col min="1292" max="1292" width="13.5703125" style="11" customWidth="1"/>
    <col min="1293" max="1293" width="17.7109375" style="11" customWidth="1"/>
    <col min="1294" max="1535" width="8.5703125" style="11"/>
    <col min="1536" max="1536" width="5.5703125" style="11" customWidth="1"/>
    <col min="1537" max="1537" width="13.28515625" style="11" bestFit="1" customWidth="1"/>
    <col min="1538" max="1538" width="16.28515625" style="11" customWidth="1"/>
    <col min="1539" max="1539" width="15.28515625" style="11" customWidth="1"/>
    <col min="1540" max="1540" width="14.42578125" style="11" customWidth="1"/>
    <col min="1541" max="1541" width="13.42578125" style="11" customWidth="1"/>
    <col min="1542" max="1542" width="12.7109375" style="11" customWidth="1"/>
    <col min="1543" max="1543" width="14" style="11" customWidth="1"/>
    <col min="1544" max="1544" width="15.7109375" style="11" customWidth="1"/>
    <col min="1545" max="1545" width="11.7109375" style="11" customWidth="1"/>
    <col min="1546" max="1546" width="10.7109375" style="11" customWidth="1"/>
    <col min="1547" max="1547" width="13.7109375" style="11" bestFit="1" customWidth="1"/>
    <col min="1548" max="1548" width="13.5703125" style="11" customWidth="1"/>
    <col min="1549" max="1549" width="17.7109375" style="11" customWidth="1"/>
    <col min="1550" max="1791" width="8.5703125" style="11"/>
    <col min="1792" max="1792" width="5.5703125" style="11" customWidth="1"/>
    <col min="1793" max="1793" width="13.28515625" style="11" bestFit="1" customWidth="1"/>
    <col min="1794" max="1794" width="16.28515625" style="11" customWidth="1"/>
    <col min="1795" max="1795" width="15.28515625" style="11" customWidth="1"/>
    <col min="1796" max="1796" width="14.42578125" style="11" customWidth="1"/>
    <col min="1797" max="1797" width="13.42578125" style="11" customWidth="1"/>
    <col min="1798" max="1798" width="12.7109375" style="11" customWidth="1"/>
    <col min="1799" max="1799" width="14" style="11" customWidth="1"/>
    <col min="1800" max="1800" width="15.7109375" style="11" customWidth="1"/>
    <col min="1801" max="1801" width="11.7109375" style="11" customWidth="1"/>
    <col min="1802" max="1802" width="10.7109375" style="11" customWidth="1"/>
    <col min="1803" max="1803" width="13.7109375" style="11" bestFit="1" customWidth="1"/>
    <col min="1804" max="1804" width="13.5703125" style="11" customWidth="1"/>
    <col min="1805" max="1805" width="17.7109375" style="11" customWidth="1"/>
    <col min="1806" max="2047" width="8.5703125" style="11"/>
    <col min="2048" max="2048" width="5.5703125" style="11" customWidth="1"/>
    <col min="2049" max="2049" width="13.28515625" style="11" bestFit="1" customWidth="1"/>
    <col min="2050" max="2050" width="16.28515625" style="11" customWidth="1"/>
    <col min="2051" max="2051" width="15.28515625" style="11" customWidth="1"/>
    <col min="2052" max="2052" width="14.42578125" style="11" customWidth="1"/>
    <col min="2053" max="2053" width="13.42578125" style="11" customWidth="1"/>
    <col min="2054" max="2054" width="12.7109375" style="11" customWidth="1"/>
    <col min="2055" max="2055" width="14" style="11" customWidth="1"/>
    <col min="2056" max="2056" width="15.7109375" style="11" customWidth="1"/>
    <col min="2057" max="2057" width="11.7109375" style="11" customWidth="1"/>
    <col min="2058" max="2058" width="10.7109375" style="11" customWidth="1"/>
    <col min="2059" max="2059" width="13.7109375" style="11" bestFit="1" customWidth="1"/>
    <col min="2060" max="2060" width="13.5703125" style="11" customWidth="1"/>
    <col min="2061" max="2061" width="17.7109375" style="11" customWidth="1"/>
    <col min="2062" max="2303" width="8.5703125" style="11"/>
    <col min="2304" max="2304" width="5.5703125" style="11" customWidth="1"/>
    <col min="2305" max="2305" width="13.28515625" style="11" bestFit="1" customWidth="1"/>
    <col min="2306" max="2306" width="16.28515625" style="11" customWidth="1"/>
    <col min="2307" max="2307" width="15.28515625" style="11" customWidth="1"/>
    <col min="2308" max="2308" width="14.42578125" style="11" customWidth="1"/>
    <col min="2309" max="2309" width="13.42578125" style="11" customWidth="1"/>
    <col min="2310" max="2310" width="12.7109375" style="11" customWidth="1"/>
    <col min="2311" max="2311" width="14" style="11" customWidth="1"/>
    <col min="2312" max="2312" width="15.7109375" style="11" customWidth="1"/>
    <col min="2313" max="2313" width="11.7109375" style="11" customWidth="1"/>
    <col min="2314" max="2314" width="10.7109375" style="11" customWidth="1"/>
    <col min="2315" max="2315" width="13.7109375" style="11" bestFit="1" customWidth="1"/>
    <col min="2316" max="2316" width="13.5703125" style="11" customWidth="1"/>
    <col min="2317" max="2317" width="17.7109375" style="11" customWidth="1"/>
    <col min="2318" max="2559" width="8.5703125" style="11"/>
    <col min="2560" max="2560" width="5.5703125" style="11" customWidth="1"/>
    <col min="2561" max="2561" width="13.28515625" style="11" bestFit="1" customWidth="1"/>
    <col min="2562" max="2562" width="16.28515625" style="11" customWidth="1"/>
    <col min="2563" max="2563" width="15.28515625" style="11" customWidth="1"/>
    <col min="2564" max="2564" width="14.42578125" style="11" customWidth="1"/>
    <col min="2565" max="2565" width="13.42578125" style="11" customWidth="1"/>
    <col min="2566" max="2566" width="12.7109375" style="11" customWidth="1"/>
    <col min="2567" max="2567" width="14" style="11" customWidth="1"/>
    <col min="2568" max="2568" width="15.7109375" style="11" customWidth="1"/>
    <col min="2569" max="2569" width="11.7109375" style="11" customWidth="1"/>
    <col min="2570" max="2570" width="10.7109375" style="11" customWidth="1"/>
    <col min="2571" max="2571" width="13.7109375" style="11" bestFit="1" customWidth="1"/>
    <col min="2572" max="2572" width="13.5703125" style="11" customWidth="1"/>
    <col min="2573" max="2573" width="17.7109375" style="11" customWidth="1"/>
    <col min="2574" max="2815" width="8.5703125" style="11"/>
    <col min="2816" max="2816" width="5.5703125" style="11" customWidth="1"/>
    <col min="2817" max="2817" width="13.28515625" style="11" bestFit="1" customWidth="1"/>
    <col min="2818" max="2818" width="16.28515625" style="11" customWidth="1"/>
    <col min="2819" max="2819" width="15.28515625" style="11" customWidth="1"/>
    <col min="2820" max="2820" width="14.42578125" style="11" customWidth="1"/>
    <col min="2821" max="2821" width="13.42578125" style="11" customWidth="1"/>
    <col min="2822" max="2822" width="12.7109375" style="11" customWidth="1"/>
    <col min="2823" max="2823" width="14" style="11" customWidth="1"/>
    <col min="2824" max="2824" width="15.7109375" style="11" customWidth="1"/>
    <col min="2825" max="2825" width="11.7109375" style="11" customWidth="1"/>
    <col min="2826" max="2826" width="10.7109375" style="11" customWidth="1"/>
    <col min="2827" max="2827" width="13.7109375" style="11" bestFit="1" customWidth="1"/>
    <col min="2828" max="2828" width="13.5703125" style="11" customWidth="1"/>
    <col min="2829" max="2829" width="17.7109375" style="11" customWidth="1"/>
    <col min="2830" max="3071" width="8.5703125" style="11"/>
    <col min="3072" max="3072" width="5.5703125" style="11" customWidth="1"/>
    <col min="3073" max="3073" width="13.28515625" style="11" bestFit="1" customWidth="1"/>
    <col min="3074" max="3074" width="16.28515625" style="11" customWidth="1"/>
    <col min="3075" max="3075" width="15.28515625" style="11" customWidth="1"/>
    <col min="3076" max="3076" width="14.42578125" style="11" customWidth="1"/>
    <col min="3077" max="3077" width="13.42578125" style="11" customWidth="1"/>
    <col min="3078" max="3078" width="12.7109375" style="11" customWidth="1"/>
    <col min="3079" max="3079" width="14" style="11" customWidth="1"/>
    <col min="3080" max="3080" width="15.7109375" style="11" customWidth="1"/>
    <col min="3081" max="3081" width="11.7109375" style="11" customWidth="1"/>
    <col min="3082" max="3082" width="10.7109375" style="11" customWidth="1"/>
    <col min="3083" max="3083" width="13.7109375" style="11" bestFit="1" customWidth="1"/>
    <col min="3084" max="3084" width="13.5703125" style="11" customWidth="1"/>
    <col min="3085" max="3085" width="17.7109375" style="11" customWidth="1"/>
    <col min="3086" max="3327" width="8.5703125" style="11"/>
    <col min="3328" max="3328" width="5.5703125" style="11" customWidth="1"/>
    <col min="3329" max="3329" width="13.28515625" style="11" bestFit="1" customWidth="1"/>
    <col min="3330" max="3330" width="16.28515625" style="11" customWidth="1"/>
    <col min="3331" max="3331" width="15.28515625" style="11" customWidth="1"/>
    <col min="3332" max="3332" width="14.42578125" style="11" customWidth="1"/>
    <col min="3333" max="3333" width="13.42578125" style="11" customWidth="1"/>
    <col min="3334" max="3334" width="12.7109375" style="11" customWidth="1"/>
    <col min="3335" max="3335" width="14" style="11" customWidth="1"/>
    <col min="3336" max="3336" width="15.7109375" style="11" customWidth="1"/>
    <col min="3337" max="3337" width="11.7109375" style="11" customWidth="1"/>
    <col min="3338" max="3338" width="10.7109375" style="11" customWidth="1"/>
    <col min="3339" max="3339" width="13.7109375" style="11" bestFit="1" customWidth="1"/>
    <col min="3340" max="3340" width="13.5703125" style="11" customWidth="1"/>
    <col min="3341" max="3341" width="17.7109375" style="11" customWidth="1"/>
    <col min="3342" max="3583" width="8.5703125" style="11"/>
    <col min="3584" max="3584" width="5.5703125" style="11" customWidth="1"/>
    <col min="3585" max="3585" width="13.28515625" style="11" bestFit="1" customWidth="1"/>
    <col min="3586" max="3586" width="16.28515625" style="11" customWidth="1"/>
    <col min="3587" max="3587" width="15.28515625" style="11" customWidth="1"/>
    <col min="3588" max="3588" width="14.42578125" style="11" customWidth="1"/>
    <col min="3589" max="3589" width="13.42578125" style="11" customWidth="1"/>
    <col min="3590" max="3590" width="12.7109375" style="11" customWidth="1"/>
    <col min="3591" max="3591" width="14" style="11" customWidth="1"/>
    <col min="3592" max="3592" width="15.7109375" style="11" customWidth="1"/>
    <col min="3593" max="3593" width="11.7109375" style="11" customWidth="1"/>
    <col min="3594" max="3594" width="10.7109375" style="11" customWidth="1"/>
    <col min="3595" max="3595" width="13.7109375" style="11" bestFit="1" customWidth="1"/>
    <col min="3596" max="3596" width="13.5703125" style="11" customWidth="1"/>
    <col min="3597" max="3597" width="17.7109375" style="11" customWidth="1"/>
    <col min="3598" max="3839" width="8.5703125" style="11"/>
    <col min="3840" max="3840" width="5.5703125" style="11" customWidth="1"/>
    <col min="3841" max="3841" width="13.28515625" style="11" bestFit="1" customWidth="1"/>
    <col min="3842" max="3842" width="16.28515625" style="11" customWidth="1"/>
    <col min="3843" max="3843" width="15.28515625" style="11" customWidth="1"/>
    <col min="3844" max="3844" width="14.42578125" style="11" customWidth="1"/>
    <col min="3845" max="3845" width="13.42578125" style="11" customWidth="1"/>
    <col min="3846" max="3846" width="12.7109375" style="11" customWidth="1"/>
    <col min="3847" max="3847" width="14" style="11" customWidth="1"/>
    <col min="3848" max="3848" width="15.7109375" style="11" customWidth="1"/>
    <col min="3849" max="3849" width="11.7109375" style="11" customWidth="1"/>
    <col min="3850" max="3850" width="10.7109375" style="11" customWidth="1"/>
    <col min="3851" max="3851" width="13.7109375" style="11" bestFit="1" customWidth="1"/>
    <col min="3852" max="3852" width="13.5703125" style="11" customWidth="1"/>
    <col min="3853" max="3853" width="17.7109375" style="11" customWidth="1"/>
    <col min="3854" max="4095" width="8.5703125" style="11"/>
    <col min="4096" max="4096" width="5.5703125" style="11" customWidth="1"/>
    <col min="4097" max="4097" width="13.28515625" style="11" bestFit="1" customWidth="1"/>
    <col min="4098" max="4098" width="16.28515625" style="11" customWidth="1"/>
    <col min="4099" max="4099" width="15.28515625" style="11" customWidth="1"/>
    <col min="4100" max="4100" width="14.42578125" style="11" customWidth="1"/>
    <col min="4101" max="4101" width="13.42578125" style="11" customWidth="1"/>
    <col min="4102" max="4102" width="12.7109375" style="11" customWidth="1"/>
    <col min="4103" max="4103" width="14" style="11" customWidth="1"/>
    <col min="4104" max="4104" width="15.7109375" style="11" customWidth="1"/>
    <col min="4105" max="4105" width="11.7109375" style="11" customWidth="1"/>
    <col min="4106" max="4106" width="10.7109375" style="11" customWidth="1"/>
    <col min="4107" max="4107" width="13.7109375" style="11" bestFit="1" customWidth="1"/>
    <col min="4108" max="4108" width="13.5703125" style="11" customWidth="1"/>
    <col min="4109" max="4109" width="17.7109375" style="11" customWidth="1"/>
    <col min="4110" max="4351" width="8.5703125" style="11"/>
    <col min="4352" max="4352" width="5.5703125" style="11" customWidth="1"/>
    <col min="4353" max="4353" width="13.28515625" style="11" bestFit="1" customWidth="1"/>
    <col min="4354" max="4354" width="16.28515625" style="11" customWidth="1"/>
    <col min="4355" max="4355" width="15.28515625" style="11" customWidth="1"/>
    <col min="4356" max="4356" width="14.42578125" style="11" customWidth="1"/>
    <col min="4357" max="4357" width="13.42578125" style="11" customWidth="1"/>
    <col min="4358" max="4358" width="12.7109375" style="11" customWidth="1"/>
    <col min="4359" max="4359" width="14" style="11" customWidth="1"/>
    <col min="4360" max="4360" width="15.7109375" style="11" customWidth="1"/>
    <col min="4361" max="4361" width="11.7109375" style="11" customWidth="1"/>
    <col min="4362" max="4362" width="10.7109375" style="11" customWidth="1"/>
    <col min="4363" max="4363" width="13.7109375" style="11" bestFit="1" customWidth="1"/>
    <col min="4364" max="4364" width="13.5703125" style="11" customWidth="1"/>
    <col min="4365" max="4365" width="17.7109375" style="11" customWidth="1"/>
    <col min="4366" max="4607" width="8.5703125" style="11"/>
    <col min="4608" max="4608" width="5.5703125" style="11" customWidth="1"/>
    <col min="4609" max="4609" width="13.28515625" style="11" bestFit="1" customWidth="1"/>
    <col min="4610" max="4610" width="16.28515625" style="11" customWidth="1"/>
    <col min="4611" max="4611" width="15.28515625" style="11" customWidth="1"/>
    <col min="4612" max="4612" width="14.42578125" style="11" customWidth="1"/>
    <col min="4613" max="4613" width="13.42578125" style="11" customWidth="1"/>
    <col min="4614" max="4614" width="12.7109375" style="11" customWidth="1"/>
    <col min="4615" max="4615" width="14" style="11" customWidth="1"/>
    <col min="4616" max="4616" width="15.7109375" style="11" customWidth="1"/>
    <col min="4617" max="4617" width="11.7109375" style="11" customWidth="1"/>
    <col min="4618" max="4618" width="10.7109375" style="11" customWidth="1"/>
    <col min="4619" max="4619" width="13.7109375" style="11" bestFit="1" customWidth="1"/>
    <col min="4620" max="4620" width="13.5703125" style="11" customWidth="1"/>
    <col min="4621" max="4621" width="17.7109375" style="11" customWidth="1"/>
    <col min="4622" max="4863" width="8.5703125" style="11"/>
    <col min="4864" max="4864" width="5.5703125" style="11" customWidth="1"/>
    <col min="4865" max="4865" width="13.28515625" style="11" bestFit="1" customWidth="1"/>
    <col min="4866" max="4866" width="16.28515625" style="11" customWidth="1"/>
    <col min="4867" max="4867" width="15.28515625" style="11" customWidth="1"/>
    <col min="4868" max="4868" width="14.42578125" style="11" customWidth="1"/>
    <col min="4869" max="4869" width="13.42578125" style="11" customWidth="1"/>
    <col min="4870" max="4870" width="12.7109375" style="11" customWidth="1"/>
    <col min="4871" max="4871" width="14" style="11" customWidth="1"/>
    <col min="4872" max="4872" width="15.7109375" style="11" customWidth="1"/>
    <col min="4873" max="4873" width="11.7109375" style="11" customWidth="1"/>
    <col min="4874" max="4874" width="10.7109375" style="11" customWidth="1"/>
    <col min="4875" max="4875" width="13.7109375" style="11" bestFit="1" customWidth="1"/>
    <col min="4876" max="4876" width="13.5703125" style="11" customWidth="1"/>
    <col min="4877" max="4877" width="17.7109375" style="11" customWidth="1"/>
    <col min="4878" max="5119" width="8.5703125" style="11"/>
    <col min="5120" max="5120" width="5.5703125" style="11" customWidth="1"/>
    <col min="5121" max="5121" width="13.28515625" style="11" bestFit="1" customWidth="1"/>
    <col min="5122" max="5122" width="16.28515625" style="11" customWidth="1"/>
    <col min="5123" max="5123" width="15.28515625" style="11" customWidth="1"/>
    <col min="5124" max="5124" width="14.42578125" style="11" customWidth="1"/>
    <col min="5125" max="5125" width="13.42578125" style="11" customWidth="1"/>
    <col min="5126" max="5126" width="12.7109375" style="11" customWidth="1"/>
    <col min="5127" max="5127" width="14" style="11" customWidth="1"/>
    <col min="5128" max="5128" width="15.7109375" style="11" customWidth="1"/>
    <col min="5129" max="5129" width="11.7109375" style="11" customWidth="1"/>
    <col min="5130" max="5130" width="10.7109375" style="11" customWidth="1"/>
    <col min="5131" max="5131" width="13.7109375" style="11" bestFit="1" customWidth="1"/>
    <col min="5132" max="5132" width="13.5703125" style="11" customWidth="1"/>
    <col min="5133" max="5133" width="17.7109375" style="11" customWidth="1"/>
    <col min="5134" max="5375" width="8.5703125" style="11"/>
    <col min="5376" max="5376" width="5.5703125" style="11" customWidth="1"/>
    <col min="5377" max="5377" width="13.28515625" style="11" bestFit="1" customWidth="1"/>
    <col min="5378" max="5378" width="16.28515625" style="11" customWidth="1"/>
    <col min="5379" max="5379" width="15.28515625" style="11" customWidth="1"/>
    <col min="5380" max="5380" width="14.42578125" style="11" customWidth="1"/>
    <col min="5381" max="5381" width="13.42578125" style="11" customWidth="1"/>
    <col min="5382" max="5382" width="12.7109375" style="11" customWidth="1"/>
    <col min="5383" max="5383" width="14" style="11" customWidth="1"/>
    <col min="5384" max="5384" width="15.7109375" style="11" customWidth="1"/>
    <col min="5385" max="5385" width="11.7109375" style="11" customWidth="1"/>
    <col min="5386" max="5386" width="10.7109375" style="11" customWidth="1"/>
    <col min="5387" max="5387" width="13.7109375" style="11" bestFit="1" customWidth="1"/>
    <col min="5388" max="5388" width="13.5703125" style="11" customWidth="1"/>
    <col min="5389" max="5389" width="17.7109375" style="11" customWidth="1"/>
    <col min="5390" max="5631" width="8.5703125" style="11"/>
    <col min="5632" max="5632" width="5.5703125" style="11" customWidth="1"/>
    <col min="5633" max="5633" width="13.28515625" style="11" bestFit="1" customWidth="1"/>
    <col min="5634" max="5634" width="16.28515625" style="11" customWidth="1"/>
    <col min="5635" max="5635" width="15.28515625" style="11" customWidth="1"/>
    <col min="5636" max="5636" width="14.42578125" style="11" customWidth="1"/>
    <col min="5637" max="5637" width="13.42578125" style="11" customWidth="1"/>
    <col min="5638" max="5638" width="12.7109375" style="11" customWidth="1"/>
    <col min="5639" max="5639" width="14" style="11" customWidth="1"/>
    <col min="5640" max="5640" width="15.7109375" style="11" customWidth="1"/>
    <col min="5641" max="5641" width="11.7109375" style="11" customWidth="1"/>
    <col min="5642" max="5642" width="10.7109375" style="11" customWidth="1"/>
    <col min="5643" max="5643" width="13.7109375" style="11" bestFit="1" customWidth="1"/>
    <col min="5644" max="5644" width="13.5703125" style="11" customWidth="1"/>
    <col min="5645" max="5645" width="17.7109375" style="11" customWidth="1"/>
    <col min="5646" max="5887" width="8.5703125" style="11"/>
    <col min="5888" max="5888" width="5.5703125" style="11" customWidth="1"/>
    <col min="5889" max="5889" width="13.28515625" style="11" bestFit="1" customWidth="1"/>
    <col min="5890" max="5890" width="16.28515625" style="11" customWidth="1"/>
    <col min="5891" max="5891" width="15.28515625" style="11" customWidth="1"/>
    <col min="5892" max="5892" width="14.42578125" style="11" customWidth="1"/>
    <col min="5893" max="5893" width="13.42578125" style="11" customWidth="1"/>
    <col min="5894" max="5894" width="12.7109375" style="11" customWidth="1"/>
    <col min="5895" max="5895" width="14" style="11" customWidth="1"/>
    <col min="5896" max="5896" width="15.7109375" style="11" customWidth="1"/>
    <col min="5897" max="5897" width="11.7109375" style="11" customWidth="1"/>
    <col min="5898" max="5898" width="10.7109375" style="11" customWidth="1"/>
    <col min="5899" max="5899" width="13.7109375" style="11" bestFit="1" customWidth="1"/>
    <col min="5900" max="5900" width="13.5703125" style="11" customWidth="1"/>
    <col min="5901" max="5901" width="17.7109375" style="11" customWidth="1"/>
    <col min="5902" max="6143" width="8.5703125" style="11"/>
    <col min="6144" max="6144" width="5.5703125" style="11" customWidth="1"/>
    <col min="6145" max="6145" width="13.28515625" style="11" bestFit="1" customWidth="1"/>
    <col min="6146" max="6146" width="16.28515625" style="11" customWidth="1"/>
    <col min="6147" max="6147" width="15.28515625" style="11" customWidth="1"/>
    <col min="6148" max="6148" width="14.42578125" style="11" customWidth="1"/>
    <col min="6149" max="6149" width="13.42578125" style="11" customWidth="1"/>
    <col min="6150" max="6150" width="12.7109375" style="11" customWidth="1"/>
    <col min="6151" max="6151" width="14" style="11" customWidth="1"/>
    <col min="6152" max="6152" width="15.7109375" style="11" customWidth="1"/>
    <col min="6153" max="6153" width="11.7109375" style="11" customWidth="1"/>
    <col min="6154" max="6154" width="10.7109375" style="11" customWidth="1"/>
    <col min="6155" max="6155" width="13.7109375" style="11" bestFit="1" customWidth="1"/>
    <col min="6156" max="6156" width="13.5703125" style="11" customWidth="1"/>
    <col min="6157" max="6157" width="17.7109375" style="11" customWidth="1"/>
    <col min="6158" max="6399" width="8.5703125" style="11"/>
    <col min="6400" max="6400" width="5.5703125" style="11" customWidth="1"/>
    <col min="6401" max="6401" width="13.28515625" style="11" bestFit="1" customWidth="1"/>
    <col min="6402" max="6402" width="16.28515625" style="11" customWidth="1"/>
    <col min="6403" max="6403" width="15.28515625" style="11" customWidth="1"/>
    <col min="6404" max="6404" width="14.42578125" style="11" customWidth="1"/>
    <col min="6405" max="6405" width="13.42578125" style="11" customWidth="1"/>
    <col min="6406" max="6406" width="12.7109375" style="11" customWidth="1"/>
    <col min="6407" max="6407" width="14" style="11" customWidth="1"/>
    <col min="6408" max="6408" width="15.7109375" style="11" customWidth="1"/>
    <col min="6409" max="6409" width="11.7109375" style="11" customWidth="1"/>
    <col min="6410" max="6410" width="10.7109375" style="11" customWidth="1"/>
    <col min="6411" max="6411" width="13.7109375" style="11" bestFit="1" customWidth="1"/>
    <col min="6412" max="6412" width="13.5703125" style="11" customWidth="1"/>
    <col min="6413" max="6413" width="17.7109375" style="11" customWidth="1"/>
    <col min="6414" max="6655" width="8.5703125" style="11"/>
    <col min="6656" max="6656" width="5.5703125" style="11" customWidth="1"/>
    <col min="6657" max="6657" width="13.28515625" style="11" bestFit="1" customWidth="1"/>
    <col min="6658" max="6658" width="16.28515625" style="11" customWidth="1"/>
    <col min="6659" max="6659" width="15.28515625" style="11" customWidth="1"/>
    <col min="6660" max="6660" width="14.42578125" style="11" customWidth="1"/>
    <col min="6661" max="6661" width="13.42578125" style="11" customWidth="1"/>
    <col min="6662" max="6662" width="12.7109375" style="11" customWidth="1"/>
    <col min="6663" max="6663" width="14" style="11" customWidth="1"/>
    <col min="6664" max="6664" width="15.7109375" style="11" customWidth="1"/>
    <col min="6665" max="6665" width="11.7109375" style="11" customWidth="1"/>
    <col min="6666" max="6666" width="10.7109375" style="11" customWidth="1"/>
    <col min="6667" max="6667" width="13.7109375" style="11" bestFit="1" customWidth="1"/>
    <col min="6668" max="6668" width="13.5703125" style="11" customWidth="1"/>
    <col min="6669" max="6669" width="17.7109375" style="11" customWidth="1"/>
    <col min="6670" max="6911" width="8.5703125" style="11"/>
    <col min="6912" max="6912" width="5.5703125" style="11" customWidth="1"/>
    <col min="6913" max="6913" width="13.28515625" style="11" bestFit="1" customWidth="1"/>
    <col min="6914" max="6914" width="16.28515625" style="11" customWidth="1"/>
    <col min="6915" max="6915" width="15.28515625" style="11" customWidth="1"/>
    <col min="6916" max="6916" width="14.42578125" style="11" customWidth="1"/>
    <col min="6917" max="6917" width="13.42578125" style="11" customWidth="1"/>
    <col min="6918" max="6918" width="12.7109375" style="11" customWidth="1"/>
    <col min="6919" max="6919" width="14" style="11" customWidth="1"/>
    <col min="6920" max="6920" width="15.7109375" style="11" customWidth="1"/>
    <col min="6921" max="6921" width="11.7109375" style="11" customWidth="1"/>
    <col min="6922" max="6922" width="10.7109375" style="11" customWidth="1"/>
    <col min="6923" max="6923" width="13.7109375" style="11" bestFit="1" customWidth="1"/>
    <col min="6924" max="6924" width="13.5703125" style="11" customWidth="1"/>
    <col min="6925" max="6925" width="17.7109375" style="11" customWidth="1"/>
    <col min="6926" max="7167" width="8.5703125" style="11"/>
    <col min="7168" max="7168" width="5.5703125" style="11" customWidth="1"/>
    <col min="7169" max="7169" width="13.28515625" style="11" bestFit="1" customWidth="1"/>
    <col min="7170" max="7170" width="16.28515625" style="11" customWidth="1"/>
    <col min="7171" max="7171" width="15.28515625" style="11" customWidth="1"/>
    <col min="7172" max="7172" width="14.42578125" style="11" customWidth="1"/>
    <col min="7173" max="7173" width="13.42578125" style="11" customWidth="1"/>
    <col min="7174" max="7174" width="12.7109375" style="11" customWidth="1"/>
    <col min="7175" max="7175" width="14" style="11" customWidth="1"/>
    <col min="7176" max="7176" width="15.7109375" style="11" customWidth="1"/>
    <col min="7177" max="7177" width="11.7109375" style="11" customWidth="1"/>
    <col min="7178" max="7178" width="10.7109375" style="11" customWidth="1"/>
    <col min="7179" max="7179" width="13.7109375" style="11" bestFit="1" customWidth="1"/>
    <col min="7180" max="7180" width="13.5703125" style="11" customWidth="1"/>
    <col min="7181" max="7181" width="17.7109375" style="11" customWidth="1"/>
    <col min="7182" max="7423" width="8.5703125" style="11"/>
    <col min="7424" max="7424" width="5.5703125" style="11" customWidth="1"/>
    <col min="7425" max="7425" width="13.28515625" style="11" bestFit="1" customWidth="1"/>
    <col min="7426" max="7426" width="16.28515625" style="11" customWidth="1"/>
    <col min="7427" max="7427" width="15.28515625" style="11" customWidth="1"/>
    <col min="7428" max="7428" width="14.42578125" style="11" customWidth="1"/>
    <col min="7429" max="7429" width="13.42578125" style="11" customWidth="1"/>
    <col min="7430" max="7430" width="12.7109375" style="11" customWidth="1"/>
    <col min="7431" max="7431" width="14" style="11" customWidth="1"/>
    <col min="7432" max="7432" width="15.7109375" style="11" customWidth="1"/>
    <col min="7433" max="7433" width="11.7109375" style="11" customWidth="1"/>
    <col min="7434" max="7434" width="10.7109375" style="11" customWidth="1"/>
    <col min="7435" max="7435" width="13.7109375" style="11" bestFit="1" customWidth="1"/>
    <col min="7436" max="7436" width="13.5703125" style="11" customWidth="1"/>
    <col min="7437" max="7437" width="17.7109375" style="11" customWidth="1"/>
    <col min="7438" max="7679" width="8.5703125" style="11"/>
    <col min="7680" max="7680" width="5.5703125" style="11" customWidth="1"/>
    <col min="7681" max="7681" width="13.28515625" style="11" bestFit="1" customWidth="1"/>
    <col min="7682" max="7682" width="16.28515625" style="11" customWidth="1"/>
    <col min="7683" max="7683" width="15.28515625" style="11" customWidth="1"/>
    <col min="7684" max="7684" width="14.42578125" style="11" customWidth="1"/>
    <col min="7685" max="7685" width="13.42578125" style="11" customWidth="1"/>
    <col min="7686" max="7686" width="12.7109375" style="11" customWidth="1"/>
    <col min="7687" max="7687" width="14" style="11" customWidth="1"/>
    <col min="7688" max="7688" width="15.7109375" style="11" customWidth="1"/>
    <col min="7689" max="7689" width="11.7109375" style="11" customWidth="1"/>
    <col min="7690" max="7690" width="10.7109375" style="11" customWidth="1"/>
    <col min="7691" max="7691" width="13.7109375" style="11" bestFit="1" customWidth="1"/>
    <col min="7692" max="7692" width="13.5703125" style="11" customWidth="1"/>
    <col min="7693" max="7693" width="17.7109375" style="11" customWidth="1"/>
    <col min="7694" max="7935" width="8.5703125" style="11"/>
    <col min="7936" max="7936" width="5.5703125" style="11" customWidth="1"/>
    <col min="7937" max="7937" width="13.28515625" style="11" bestFit="1" customWidth="1"/>
    <col min="7938" max="7938" width="16.28515625" style="11" customWidth="1"/>
    <col min="7939" max="7939" width="15.28515625" style="11" customWidth="1"/>
    <col min="7940" max="7940" width="14.42578125" style="11" customWidth="1"/>
    <col min="7941" max="7941" width="13.42578125" style="11" customWidth="1"/>
    <col min="7942" max="7942" width="12.7109375" style="11" customWidth="1"/>
    <col min="7943" max="7943" width="14" style="11" customWidth="1"/>
    <col min="7944" max="7944" width="15.7109375" style="11" customWidth="1"/>
    <col min="7945" max="7945" width="11.7109375" style="11" customWidth="1"/>
    <col min="7946" max="7946" width="10.7109375" style="11" customWidth="1"/>
    <col min="7947" max="7947" width="13.7109375" style="11" bestFit="1" customWidth="1"/>
    <col min="7948" max="7948" width="13.5703125" style="11" customWidth="1"/>
    <col min="7949" max="7949" width="17.7109375" style="11" customWidth="1"/>
    <col min="7950" max="8191" width="8.5703125" style="11"/>
    <col min="8192" max="8192" width="5.5703125" style="11" customWidth="1"/>
    <col min="8193" max="8193" width="13.28515625" style="11" bestFit="1" customWidth="1"/>
    <col min="8194" max="8194" width="16.28515625" style="11" customWidth="1"/>
    <col min="8195" max="8195" width="15.28515625" style="11" customWidth="1"/>
    <col min="8196" max="8196" width="14.42578125" style="11" customWidth="1"/>
    <col min="8197" max="8197" width="13.42578125" style="11" customWidth="1"/>
    <col min="8198" max="8198" width="12.7109375" style="11" customWidth="1"/>
    <col min="8199" max="8199" width="14" style="11" customWidth="1"/>
    <col min="8200" max="8200" width="15.7109375" style="11" customWidth="1"/>
    <col min="8201" max="8201" width="11.7109375" style="11" customWidth="1"/>
    <col min="8202" max="8202" width="10.7109375" style="11" customWidth="1"/>
    <col min="8203" max="8203" width="13.7109375" style="11" bestFit="1" customWidth="1"/>
    <col min="8204" max="8204" width="13.5703125" style="11" customWidth="1"/>
    <col min="8205" max="8205" width="17.7109375" style="11" customWidth="1"/>
    <col min="8206" max="8447" width="8.5703125" style="11"/>
    <col min="8448" max="8448" width="5.5703125" style="11" customWidth="1"/>
    <col min="8449" max="8449" width="13.28515625" style="11" bestFit="1" customWidth="1"/>
    <col min="8450" max="8450" width="16.28515625" style="11" customWidth="1"/>
    <col min="8451" max="8451" width="15.28515625" style="11" customWidth="1"/>
    <col min="8452" max="8452" width="14.42578125" style="11" customWidth="1"/>
    <col min="8453" max="8453" width="13.42578125" style="11" customWidth="1"/>
    <col min="8454" max="8454" width="12.7109375" style="11" customWidth="1"/>
    <col min="8455" max="8455" width="14" style="11" customWidth="1"/>
    <col min="8456" max="8456" width="15.7109375" style="11" customWidth="1"/>
    <col min="8457" max="8457" width="11.7109375" style="11" customWidth="1"/>
    <col min="8458" max="8458" width="10.7109375" style="11" customWidth="1"/>
    <col min="8459" max="8459" width="13.7109375" style="11" bestFit="1" customWidth="1"/>
    <col min="8460" max="8460" width="13.5703125" style="11" customWidth="1"/>
    <col min="8461" max="8461" width="17.7109375" style="11" customWidth="1"/>
    <col min="8462" max="8703" width="8.5703125" style="11"/>
    <col min="8704" max="8704" width="5.5703125" style="11" customWidth="1"/>
    <col min="8705" max="8705" width="13.28515625" style="11" bestFit="1" customWidth="1"/>
    <col min="8706" max="8706" width="16.28515625" style="11" customWidth="1"/>
    <col min="8707" max="8707" width="15.28515625" style="11" customWidth="1"/>
    <col min="8708" max="8708" width="14.42578125" style="11" customWidth="1"/>
    <col min="8709" max="8709" width="13.42578125" style="11" customWidth="1"/>
    <col min="8710" max="8710" width="12.7109375" style="11" customWidth="1"/>
    <col min="8711" max="8711" width="14" style="11" customWidth="1"/>
    <col min="8712" max="8712" width="15.7109375" style="11" customWidth="1"/>
    <col min="8713" max="8713" width="11.7109375" style="11" customWidth="1"/>
    <col min="8714" max="8714" width="10.7109375" style="11" customWidth="1"/>
    <col min="8715" max="8715" width="13.7109375" style="11" bestFit="1" customWidth="1"/>
    <col min="8716" max="8716" width="13.5703125" style="11" customWidth="1"/>
    <col min="8717" max="8717" width="17.7109375" style="11" customWidth="1"/>
    <col min="8718" max="8959" width="8.5703125" style="11"/>
    <col min="8960" max="8960" width="5.5703125" style="11" customWidth="1"/>
    <col min="8961" max="8961" width="13.28515625" style="11" bestFit="1" customWidth="1"/>
    <col min="8962" max="8962" width="16.28515625" style="11" customWidth="1"/>
    <col min="8963" max="8963" width="15.28515625" style="11" customWidth="1"/>
    <col min="8964" max="8964" width="14.42578125" style="11" customWidth="1"/>
    <col min="8965" max="8965" width="13.42578125" style="11" customWidth="1"/>
    <col min="8966" max="8966" width="12.7109375" style="11" customWidth="1"/>
    <col min="8967" max="8967" width="14" style="11" customWidth="1"/>
    <col min="8968" max="8968" width="15.7109375" style="11" customWidth="1"/>
    <col min="8969" max="8969" width="11.7109375" style="11" customWidth="1"/>
    <col min="8970" max="8970" width="10.7109375" style="11" customWidth="1"/>
    <col min="8971" max="8971" width="13.7109375" style="11" bestFit="1" customWidth="1"/>
    <col min="8972" max="8972" width="13.5703125" style="11" customWidth="1"/>
    <col min="8973" max="8973" width="17.7109375" style="11" customWidth="1"/>
    <col min="8974" max="9215" width="8.5703125" style="11"/>
    <col min="9216" max="9216" width="5.5703125" style="11" customWidth="1"/>
    <col min="9217" max="9217" width="13.28515625" style="11" bestFit="1" customWidth="1"/>
    <col min="9218" max="9218" width="16.28515625" style="11" customWidth="1"/>
    <col min="9219" max="9219" width="15.28515625" style="11" customWidth="1"/>
    <col min="9220" max="9220" width="14.42578125" style="11" customWidth="1"/>
    <col min="9221" max="9221" width="13.42578125" style="11" customWidth="1"/>
    <col min="9222" max="9222" width="12.7109375" style="11" customWidth="1"/>
    <col min="9223" max="9223" width="14" style="11" customWidth="1"/>
    <col min="9224" max="9224" width="15.7109375" style="11" customWidth="1"/>
    <col min="9225" max="9225" width="11.7109375" style="11" customWidth="1"/>
    <col min="9226" max="9226" width="10.7109375" style="11" customWidth="1"/>
    <col min="9227" max="9227" width="13.7109375" style="11" bestFit="1" customWidth="1"/>
    <col min="9228" max="9228" width="13.5703125" style="11" customWidth="1"/>
    <col min="9229" max="9229" width="17.7109375" style="11" customWidth="1"/>
    <col min="9230" max="9471" width="8.5703125" style="11"/>
    <col min="9472" max="9472" width="5.5703125" style="11" customWidth="1"/>
    <col min="9473" max="9473" width="13.28515625" style="11" bestFit="1" customWidth="1"/>
    <col min="9474" max="9474" width="16.28515625" style="11" customWidth="1"/>
    <col min="9475" max="9475" width="15.28515625" style="11" customWidth="1"/>
    <col min="9476" max="9476" width="14.42578125" style="11" customWidth="1"/>
    <col min="9477" max="9477" width="13.42578125" style="11" customWidth="1"/>
    <col min="9478" max="9478" width="12.7109375" style="11" customWidth="1"/>
    <col min="9479" max="9479" width="14" style="11" customWidth="1"/>
    <col min="9480" max="9480" width="15.7109375" style="11" customWidth="1"/>
    <col min="9481" max="9481" width="11.7109375" style="11" customWidth="1"/>
    <col min="9482" max="9482" width="10.7109375" style="11" customWidth="1"/>
    <col min="9483" max="9483" width="13.7109375" style="11" bestFit="1" customWidth="1"/>
    <col min="9484" max="9484" width="13.5703125" style="11" customWidth="1"/>
    <col min="9485" max="9485" width="17.7109375" style="11" customWidth="1"/>
    <col min="9486" max="9727" width="8.5703125" style="11"/>
    <col min="9728" max="9728" width="5.5703125" style="11" customWidth="1"/>
    <col min="9729" max="9729" width="13.28515625" style="11" bestFit="1" customWidth="1"/>
    <col min="9730" max="9730" width="16.28515625" style="11" customWidth="1"/>
    <col min="9731" max="9731" width="15.28515625" style="11" customWidth="1"/>
    <col min="9732" max="9732" width="14.42578125" style="11" customWidth="1"/>
    <col min="9733" max="9733" width="13.42578125" style="11" customWidth="1"/>
    <col min="9734" max="9734" width="12.7109375" style="11" customWidth="1"/>
    <col min="9735" max="9735" width="14" style="11" customWidth="1"/>
    <col min="9736" max="9736" width="15.7109375" style="11" customWidth="1"/>
    <col min="9737" max="9737" width="11.7109375" style="11" customWidth="1"/>
    <col min="9738" max="9738" width="10.7109375" style="11" customWidth="1"/>
    <col min="9739" max="9739" width="13.7109375" style="11" bestFit="1" customWidth="1"/>
    <col min="9740" max="9740" width="13.5703125" style="11" customWidth="1"/>
    <col min="9741" max="9741" width="17.7109375" style="11" customWidth="1"/>
    <col min="9742" max="9983" width="8.5703125" style="11"/>
    <col min="9984" max="9984" width="5.5703125" style="11" customWidth="1"/>
    <col min="9985" max="9985" width="13.28515625" style="11" bestFit="1" customWidth="1"/>
    <col min="9986" max="9986" width="16.28515625" style="11" customWidth="1"/>
    <col min="9987" max="9987" width="15.28515625" style="11" customWidth="1"/>
    <col min="9988" max="9988" width="14.42578125" style="11" customWidth="1"/>
    <col min="9989" max="9989" width="13.42578125" style="11" customWidth="1"/>
    <col min="9990" max="9990" width="12.7109375" style="11" customWidth="1"/>
    <col min="9991" max="9991" width="14" style="11" customWidth="1"/>
    <col min="9992" max="9992" width="15.7109375" style="11" customWidth="1"/>
    <col min="9993" max="9993" width="11.7109375" style="11" customWidth="1"/>
    <col min="9994" max="9994" width="10.7109375" style="11" customWidth="1"/>
    <col min="9995" max="9995" width="13.7109375" style="11" bestFit="1" customWidth="1"/>
    <col min="9996" max="9996" width="13.5703125" style="11" customWidth="1"/>
    <col min="9997" max="9997" width="17.7109375" style="11" customWidth="1"/>
    <col min="9998" max="10239" width="8.5703125" style="11"/>
    <col min="10240" max="10240" width="5.5703125" style="11" customWidth="1"/>
    <col min="10241" max="10241" width="13.28515625" style="11" bestFit="1" customWidth="1"/>
    <col min="10242" max="10242" width="16.28515625" style="11" customWidth="1"/>
    <col min="10243" max="10243" width="15.28515625" style="11" customWidth="1"/>
    <col min="10244" max="10244" width="14.42578125" style="11" customWidth="1"/>
    <col min="10245" max="10245" width="13.42578125" style="11" customWidth="1"/>
    <col min="10246" max="10246" width="12.7109375" style="11" customWidth="1"/>
    <col min="10247" max="10247" width="14" style="11" customWidth="1"/>
    <col min="10248" max="10248" width="15.7109375" style="11" customWidth="1"/>
    <col min="10249" max="10249" width="11.7109375" style="11" customWidth="1"/>
    <col min="10250" max="10250" width="10.7109375" style="11" customWidth="1"/>
    <col min="10251" max="10251" width="13.7109375" style="11" bestFit="1" customWidth="1"/>
    <col min="10252" max="10252" width="13.5703125" style="11" customWidth="1"/>
    <col min="10253" max="10253" width="17.7109375" style="11" customWidth="1"/>
    <col min="10254" max="10495" width="8.5703125" style="11"/>
    <col min="10496" max="10496" width="5.5703125" style="11" customWidth="1"/>
    <col min="10497" max="10497" width="13.28515625" style="11" bestFit="1" customWidth="1"/>
    <col min="10498" max="10498" width="16.28515625" style="11" customWidth="1"/>
    <col min="10499" max="10499" width="15.28515625" style="11" customWidth="1"/>
    <col min="10500" max="10500" width="14.42578125" style="11" customWidth="1"/>
    <col min="10501" max="10501" width="13.42578125" style="11" customWidth="1"/>
    <col min="10502" max="10502" width="12.7109375" style="11" customWidth="1"/>
    <col min="10503" max="10503" width="14" style="11" customWidth="1"/>
    <col min="10504" max="10504" width="15.7109375" style="11" customWidth="1"/>
    <col min="10505" max="10505" width="11.7109375" style="11" customWidth="1"/>
    <col min="10506" max="10506" width="10.7109375" style="11" customWidth="1"/>
    <col min="10507" max="10507" width="13.7109375" style="11" bestFit="1" customWidth="1"/>
    <col min="10508" max="10508" width="13.5703125" style="11" customWidth="1"/>
    <col min="10509" max="10509" width="17.7109375" style="11" customWidth="1"/>
    <col min="10510" max="10751" width="8.5703125" style="11"/>
    <col min="10752" max="10752" width="5.5703125" style="11" customWidth="1"/>
    <col min="10753" max="10753" width="13.28515625" style="11" bestFit="1" customWidth="1"/>
    <col min="10754" max="10754" width="16.28515625" style="11" customWidth="1"/>
    <col min="10755" max="10755" width="15.28515625" style="11" customWidth="1"/>
    <col min="10756" max="10756" width="14.42578125" style="11" customWidth="1"/>
    <col min="10757" max="10757" width="13.42578125" style="11" customWidth="1"/>
    <col min="10758" max="10758" width="12.7109375" style="11" customWidth="1"/>
    <col min="10759" max="10759" width="14" style="11" customWidth="1"/>
    <col min="10760" max="10760" width="15.7109375" style="11" customWidth="1"/>
    <col min="10761" max="10761" width="11.7109375" style="11" customWidth="1"/>
    <col min="10762" max="10762" width="10.7109375" style="11" customWidth="1"/>
    <col min="10763" max="10763" width="13.7109375" style="11" bestFit="1" customWidth="1"/>
    <col min="10764" max="10764" width="13.5703125" style="11" customWidth="1"/>
    <col min="10765" max="10765" width="17.7109375" style="11" customWidth="1"/>
    <col min="10766" max="11007" width="8.5703125" style="11"/>
    <col min="11008" max="11008" width="5.5703125" style="11" customWidth="1"/>
    <col min="11009" max="11009" width="13.28515625" style="11" bestFit="1" customWidth="1"/>
    <col min="11010" max="11010" width="16.28515625" style="11" customWidth="1"/>
    <col min="11011" max="11011" width="15.28515625" style="11" customWidth="1"/>
    <col min="11012" max="11012" width="14.42578125" style="11" customWidth="1"/>
    <col min="11013" max="11013" width="13.42578125" style="11" customWidth="1"/>
    <col min="11014" max="11014" width="12.7109375" style="11" customWidth="1"/>
    <col min="11015" max="11015" width="14" style="11" customWidth="1"/>
    <col min="11016" max="11016" width="15.7109375" style="11" customWidth="1"/>
    <col min="11017" max="11017" width="11.7109375" style="11" customWidth="1"/>
    <col min="11018" max="11018" width="10.7109375" style="11" customWidth="1"/>
    <col min="11019" max="11019" width="13.7109375" style="11" bestFit="1" customWidth="1"/>
    <col min="11020" max="11020" width="13.5703125" style="11" customWidth="1"/>
    <col min="11021" max="11021" width="17.7109375" style="11" customWidth="1"/>
    <col min="11022" max="11263" width="8.5703125" style="11"/>
    <col min="11264" max="11264" width="5.5703125" style="11" customWidth="1"/>
    <col min="11265" max="11265" width="13.28515625" style="11" bestFit="1" customWidth="1"/>
    <col min="11266" max="11266" width="16.28515625" style="11" customWidth="1"/>
    <col min="11267" max="11267" width="15.28515625" style="11" customWidth="1"/>
    <col min="11268" max="11268" width="14.42578125" style="11" customWidth="1"/>
    <col min="11269" max="11269" width="13.42578125" style="11" customWidth="1"/>
    <col min="11270" max="11270" width="12.7109375" style="11" customWidth="1"/>
    <col min="11271" max="11271" width="14" style="11" customWidth="1"/>
    <col min="11272" max="11272" width="15.7109375" style="11" customWidth="1"/>
    <col min="11273" max="11273" width="11.7109375" style="11" customWidth="1"/>
    <col min="11274" max="11274" width="10.7109375" style="11" customWidth="1"/>
    <col min="11275" max="11275" width="13.7109375" style="11" bestFit="1" customWidth="1"/>
    <col min="11276" max="11276" width="13.5703125" style="11" customWidth="1"/>
    <col min="11277" max="11277" width="17.7109375" style="11" customWidth="1"/>
    <col min="11278" max="11519" width="8.5703125" style="11"/>
    <col min="11520" max="11520" width="5.5703125" style="11" customWidth="1"/>
    <col min="11521" max="11521" width="13.28515625" style="11" bestFit="1" customWidth="1"/>
    <col min="11522" max="11522" width="16.28515625" style="11" customWidth="1"/>
    <col min="11523" max="11523" width="15.28515625" style="11" customWidth="1"/>
    <col min="11524" max="11524" width="14.42578125" style="11" customWidth="1"/>
    <col min="11525" max="11525" width="13.42578125" style="11" customWidth="1"/>
    <col min="11526" max="11526" width="12.7109375" style="11" customWidth="1"/>
    <col min="11527" max="11527" width="14" style="11" customWidth="1"/>
    <col min="11528" max="11528" width="15.7109375" style="11" customWidth="1"/>
    <col min="11529" max="11529" width="11.7109375" style="11" customWidth="1"/>
    <col min="11530" max="11530" width="10.7109375" style="11" customWidth="1"/>
    <col min="11531" max="11531" width="13.7109375" style="11" bestFit="1" customWidth="1"/>
    <col min="11532" max="11532" width="13.5703125" style="11" customWidth="1"/>
    <col min="11533" max="11533" width="17.7109375" style="11" customWidth="1"/>
    <col min="11534" max="11775" width="8.5703125" style="11"/>
    <col min="11776" max="11776" width="5.5703125" style="11" customWidth="1"/>
    <col min="11777" max="11777" width="13.28515625" style="11" bestFit="1" customWidth="1"/>
    <col min="11778" max="11778" width="16.28515625" style="11" customWidth="1"/>
    <col min="11779" max="11779" width="15.28515625" style="11" customWidth="1"/>
    <col min="11780" max="11780" width="14.42578125" style="11" customWidth="1"/>
    <col min="11781" max="11781" width="13.42578125" style="11" customWidth="1"/>
    <col min="11782" max="11782" width="12.7109375" style="11" customWidth="1"/>
    <col min="11783" max="11783" width="14" style="11" customWidth="1"/>
    <col min="11784" max="11784" width="15.7109375" style="11" customWidth="1"/>
    <col min="11785" max="11785" width="11.7109375" style="11" customWidth="1"/>
    <col min="11786" max="11786" width="10.7109375" style="11" customWidth="1"/>
    <col min="11787" max="11787" width="13.7109375" style="11" bestFit="1" customWidth="1"/>
    <col min="11788" max="11788" width="13.5703125" style="11" customWidth="1"/>
    <col min="11789" max="11789" width="17.7109375" style="11" customWidth="1"/>
    <col min="11790" max="12031" width="8.5703125" style="11"/>
    <col min="12032" max="12032" width="5.5703125" style="11" customWidth="1"/>
    <col min="12033" max="12033" width="13.28515625" style="11" bestFit="1" customWidth="1"/>
    <col min="12034" max="12034" width="16.28515625" style="11" customWidth="1"/>
    <col min="12035" max="12035" width="15.28515625" style="11" customWidth="1"/>
    <col min="12036" max="12036" width="14.42578125" style="11" customWidth="1"/>
    <col min="12037" max="12037" width="13.42578125" style="11" customWidth="1"/>
    <col min="12038" max="12038" width="12.7109375" style="11" customWidth="1"/>
    <col min="12039" max="12039" width="14" style="11" customWidth="1"/>
    <col min="12040" max="12040" width="15.7109375" style="11" customWidth="1"/>
    <col min="12041" max="12041" width="11.7109375" style="11" customWidth="1"/>
    <col min="12042" max="12042" width="10.7109375" style="11" customWidth="1"/>
    <col min="12043" max="12043" width="13.7109375" style="11" bestFit="1" customWidth="1"/>
    <col min="12044" max="12044" width="13.5703125" style="11" customWidth="1"/>
    <col min="12045" max="12045" width="17.7109375" style="11" customWidth="1"/>
    <col min="12046" max="12287" width="8.5703125" style="11"/>
    <col min="12288" max="12288" width="5.5703125" style="11" customWidth="1"/>
    <col min="12289" max="12289" width="13.28515625" style="11" bestFit="1" customWidth="1"/>
    <col min="12290" max="12290" width="16.28515625" style="11" customWidth="1"/>
    <col min="12291" max="12291" width="15.28515625" style="11" customWidth="1"/>
    <col min="12292" max="12292" width="14.42578125" style="11" customWidth="1"/>
    <col min="12293" max="12293" width="13.42578125" style="11" customWidth="1"/>
    <col min="12294" max="12294" width="12.7109375" style="11" customWidth="1"/>
    <col min="12295" max="12295" width="14" style="11" customWidth="1"/>
    <col min="12296" max="12296" width="15.7109375" style="11" customWidth="1"/>
    <col min="12297" max="12297" width="11.7109375" style="11" customWidth="1"/>
    <col min="12298" max="12298" width="10.7109375" style="11" customWidth="1"/>
    <col min="12299" max="12299" width="13.7109375" style="11" bestFit="1" customWidth="1"/>
    <col min="12300" max="12300" width="13.5703125" style="11" customWidth="1"/>
    <col min="12301" max="12301" width="17.7109375" style="11" customWidth="1"/>
    <col min="12302" max="12543" width="8.5703125" style="11"/>
    <col min="12544" max="12544" width="5.5703125" style="11" customWidth="1"/>
    <col min="12545" max="12545" width="13.28515625" style="11" bestFit="1" customWidth="1"/>
    <col min="12546" max="12546" width="16.28515625" style="11" customWidth="1"/>
    <col min="12547" max="12547" width="15.28515625" style="11" customWidth="1"/>
    <col min="12548" max="12548" width="14.42578125" style="11" customWidth="1"/>
    <col min="12549" max="12549" width="13.42578125" style="11" customWidth="1"/>
    <col min="12550" max="12550" width="12.7109375" style="11" customWidth="1"/>
    <col min="12551" max="12551" width="14" style="11" customWidth="1"/>
    <col min="12552" max="12552" width="15.7109375" style="11" customWidth="1"/>
    <col min="12553" max="12553" width="11.7109375" style="11" customWidth="1"/>
    <col min="12554" max="12554" width="10.7109375" style="11" customWidth="1"/>
    <col min="12555" max="12555" width="13.7109375" style="11" bestFit="1" customWidth="1"/>
    <col min="12556" max="12556" width="13.5703125" style="11" customWidth="1"/>
    <col min="12557" max="12557" width="17.7109375" style="11" customWidth="1"/>
    <col min="12558" max="12799" width="8.5703125" style="11"/>
    <col min="12800" max="12800" width="5.5703125" style="11" customWidth="1"/>
    <col min="12801" max="12801" width="13.28515625" style="11" bestFit="1" customWidth="1"/>
    <col min="12802" max="12802" width="16.28515625" style="11" customWidth="1"/>
    <col min="12803" max="12803" width="15.28515625" style="11" customWidth="1"/>
    <col min="12804" max="12804" width="14.42578125" style="11" customWidth="1"/>
    <col min="12805" max="12805" width="13.42578125" style="11" customWidth="1"/>
    <col min="12806" max="12806" width="12.7109375" style="11" customWidth="1"/>
    <col min="12807" max="12807" width="14" style="11" customWidth="1"/>
    <col min="12808" max="12808" width="15.7109375" style="11" customWidth="1"/>
    <col min="12809" max="12809" width="11.7109375" style="11" customWidth="1"/>
    <col min="12810" max="12810" width="10.7109375" style="11" customWidth="1"/>
    <col min="12811" max="12811" width="13.7109375" style="11" bestFit="1" customWidth="1"/>
    <col min="12812" max="12812" width="13.5703125" style="11" customWidth="1"/>
    <col min="12813" max="12813" width="17.7109375" style="11" customWidth="1"/>
    <col min="12814" max="13055" width="8.5703125" style="11"/>
    <col min="13056" max="13056" width="5.5703125" style="11" customWidth="1"/>
    <col min="13057" max="13057" width="13.28515625" style="11" bestFit="1" customWidth="1"/>
    <col min="13058" max="13058" width="16.28515625" style="11" customWidth="1"/>
    <col min="13059" max="13059" width="15.28515625" style="11" customWidth="1"/>
    <col min="13060" max="13060" width="14.42578125" style="11" customWidth="1"/>
    <col min="13061" max="13061" width="13.42578125" style="11" customWidth="1"/>
    <col min="13062" max="13062" width="12.7109375" style="11" customWidth="1"/>
    <col min="13063" max="13063" width="14" style="11" customWidth="1"/>
    <col min="13064" max="13064" width="15.7109375" style="11" customWidth="1"/>
    <col min="13065" max="13065" width="11.7109375" style="11" customWidth="1"/>
    <col min="13066" max="13066" width="10.7109375" style="11" customWidth="1"/>
    <col min="13067" max="13067" width="13.7109375" style="11" bestFit="1" customWidth="1"/>
    <col min="13068" max="13068" width="13.5703125" style="11" customWidth="1"/>
    <col min="13069" max="13069" width="17.7109375" style="11" customWidth="1"/>
    <col min="13070" max="13311" width="8.5703125" style="11"/>
    <col min="13312" max="13312" width="5.5703125" style="11" customWidth="1"/>
    <col min="13313" max="13313" width="13.28515625" style="11" bestFit="1" customWidth="1"/>
    <col min="13314" max="13314" width="16.28515625" style="11" customWidth="1"/>
    <col min="13315" max="13315" width="15.28515625" style="11" customWidth="1"/>
    <col min="13316" max="13316" width="14.42578125" style="11" customWidth="1"/>
    <col min="13317" max="13317" width="13.42578125" style="11" customWidth="1"/>
    <col min="13318" max="13318" width="12.7109375" style="11" customWidth="1"/>
    <col min="13319" max="13319" width="14" style="11" customWidth="1"/>
    <col min="13320" max="13320" width="15.7109375" style="11" customWidth="1"/>
    <col min="13321" max="13321" width="11.7109375" style="11" customWidth="1"/>
    <col min="13322" max="13322" width="10.7109375" style="11" customWidth="1"/>
    <col min="13323" max="13323" width="13.7109375" style="11" bestFit="1" customWidth="1"/>
    <col min="13324" max="13324" width="13.5703125" style="11" customWidth="1"/>
    <col min="13325" max="13325" width="17.7109375" style="11" customWidth="1"/>
    <col min="13326" max="13567" width="8.5703125" style="11"/>
    <col min="13568" max="13568" width="5.5703125" style="11" customWidth="1"/>
    <col min="13569" max="13569" width="13.28515625" style="11" bestFit="1" customWidth="1"/>
    <col min="13570" max="13570" width="16.28515625" style="11" customWidth="1"/>
    <col min="13571" max="13571" width="15.28515625" style="11" customWidth="1"/>
    <col min="13572" max="13572" width="14.42578125" style="11" customWidth="1"/>
    <col min="13573" max="13573" width="13.42578125" style="11" customWidth="1"/>
    <col min="13574" max="13574" width="12.7109375" style="11" customWidth="1"/>
    <col min="13575" max="13575" width="14" style="11" customWidth="1"/>
    <col min="13576" max="13576" width="15.7109375" style="11" customWidth="1"/>
    <col min="13577" max="13577" width="11.7109375" style="11" customWidth="1"/>
    <col min="13578" max="13578" width="10.7109375" style="11" customWidth="1"/>
    <col min="13579" max="13579" width="13.7109375" style="11" bestFit="1" customWidth="1"/>
    <col min="13580" max="13580" width="13.5703125" style="11" customWidth="1"/>
    <col min="13581" max="13581" width="17.7109375" style="11" customWidth="1"/>
    <col min="13582" max="13823" width="8.5703125" style="11"/>
    <col min="13824" max="13824" width="5.5703125" style="11" customWidth="1"/>
    <col min="13825" max="13825" width="13.28515625" style="11" bestFit="1" customWidth="1"/>
    <col min="13826" max="13826" width="16.28515625" style="11" customWidth="1"/>
    <col min="13827" max="13827" width="15.28515625" style="11" customWidth="1"/>
    <col min="13828" max="13828" width="14.42578125" style="11" customWidth="1"/>
    <col min="13829" max="13829" width="13.42578125" style="11" customWidth="1"/>
    <col min="13830" max="13830" width="12.7109375" style="11" customWidth="1"/>
    <col min="13831" max="13831" width="14" style="11" customWidth="1"/>
    <col min="13832" max="13832" width="15.7109375" style="11" customWidth="1"/>
    <col min="13833" max="13833" width="11.7109375" style="11" customWidth="1"/>
    <col min="13834" max="13834" width="10.7109375" style="11" customWidth="1"/>
    <col min="13835" max="13835" width="13.7109375" style="11" bestFit="1" customWidth="1"/>
    <col min="13836" max="13836" width="13.5703125" style="11" customWidth="1"/>
    <col min="13837" max="13837" width="17.7109375" style="11" customWidth="1"/>
    <col min="13838" max="14079" width="8.5703125" style="11"/>
    <col min="14080" max="14080" width="5.5703125" style="11" customWidth="1"/>
    <col min="14081" max="14081" width="13.28515625" style="11" bestFit="1" customWidth="1"/>
    <col min="14082" max="14082" width="16.28515625" style="11" customWidth="1"/>
    <col min="14083" max="14083" width="15.28515625" style="11" customWidth="1"/>
    <col min="14084" max="14084" width="14.42578125" style="11" customWidth="1"/>
    <col min="14085" max="14085" width="13.42578125" style="11" customWidth="1"/>
    <col min="14086" max="14086" width="12.7109375" style="11" customWidth="1"/>
    <col min="14087" max="14087" width="14" style="11" customWidth="1"/>
    <col min="14088" max="14088" width="15.7109375" style="11" customWidth="1"/>
    <col min="14089" max="14089" width="11.7109375" style="11" customWidth="1"/>
    <col min="14090" max="14090" width="10.7109375" style="11" customWidth="1"/>
    <col min="14091" max="14091" width="13.7109375" style="11" bestFit="1" customWidth="1"/>
    <col min="14092" max="14092" width="13.5703125" style="11" customWidth="1"/>
    <col min="14093" max="14093" width="17.7109375" style="11" customWidth="1"/>
    <col min="14094" max="14335" width="8.5703125" style="11"/>
    <col min="14336" max="14336" width="5.5703125" style="11" customWidth="1"/>
    <col min="14337" max="14337" width="13.28515625" style="11" bestFit="1" customWidth="1"/>
    <col min="14338" max="14338" width="16.28515625" style="11" customWidth="1"/>
    <col min="14339" max="14339" width="15.28515625" style="11" customWidth="1"/>
    <col min="14340" max="14340" width="14.42578125" style="11" customWidth="1"/>
    <col min="14341" max="14341" width="13.42578125" style="11" customWidth="1"/>
    <col min="14342" max="14342" width="12.7109375" style="11" customWidth="1"/>
    <col min="14343" max="14343" width="14" style="11" customWidth="1"/>
    <col min="14344" max="14344" width="15.7109375" style="11" customWidth="1"/>
    <col min="14345" max="14345" width="11.7109375" style="11" customWidth="1"/>
    <col min="14346" max="14346" width="10.7109375" style="11" customWidth="1"/>
    <col min="14347" max="14347" width="13.7109375" style="11" bestFit="1" customWidth="1"/>
    <col min="14348" max="14348" width="13.5703125" style="11" customWidth="1"/>
    <col min="14349" max="14349" width="17.7109375" style="11" customWidth="1"/>
    <col min="14350" max="14591" width="8.5703125" style="11"/>
    <col min="14592" max="14592" width="5.5703125" style="11" customWidth="1"/>
    <col min="14593" max="14593" width="13.28515625" style="11" bestFit="1" customWidth="1"/>
    <col min="14594" max="14594" width="16.28515625" style="11" customWidth="1"/>
    <col min="14595" max="14595" width="15.28515625" style="11" customWidth="1"/>
    <col min="14596" max="14596" width="14.42578125" style="11" customWidth="1"/>
    <col min="14597" max="14597" width="13.42578125" style="11" customWidth="1"/>
    <col min="14598" max="14598" width="12.7109375" style="11" customWidth="1"/>
    <col min="14599" max="14599" width="14" style="11" customWidth="1"/>
    <col min="14600" max="14600" width="15.7109375" style="11" customWidth="1"/>
    <col min="14601" max="14601" width="11.7109375" style="11" customWidth="1"/>
    <col min="14602" max="14602" width="10.7109375" style="11" customWidth="1"/>
    <col min="14603" max="14603" width="13.7109375" style="11" bestFit="1" customWidth="1"/>
    <col min="14604" max="14604" width="13.5703125" style="11" customWidth="1"/>
    <col min="14605" max="14605" width="17.7109375" style="11" customWidth="1"/>
    <col min="14606" max="14847" width="8.5703125" style="11"/>
    <col min="14848" max="14848" width="5.5703125" style="11" customWidth="1"/>
    <col min="14849" max="14849" width="13.28515625" style="11" bestFit="1" customWidth="1"/>
    <col min="14850" max="14850" width="16.28515625" style="11" customWidth="1"/>
    <col min="14851" max="14851" width="15.28515625" style="11" customWidth="1"/>
    <col min="14852" max="14852" width="14.42578125" style="11" customWidth="1"/>
    <col min="14853" max="14853" width="13.42578125" style="11" customWidth="1"/>
    <col min="14854" max="14854" width="12.7109375" style="11" customWidth="1"/>
    <col min="14855" max="14855" width="14" style="11" customWidth="1"/>
    <col min="14856" max="14856" width="15.7109375" style="11" customWidth="1"/>
    <col min="14857" max="14857" width="11.7109375" style="11" customWidth="1"/>
    <col min="14858" max="14858" width="10.7109375" style="11" customWidth="1"/>
    <col min="14859" max="14859" width="13.7109375" style="11" bestFit="1" customWidth="1"/>
    <col min="14860" max="14860" width="13.5703125" style="11" customWidth="1"/>
    <col min="14861" max="14861" width="17.7109375" style="11" customWidth="1"/>
    <col min="14862" max="15103" width="8.5703125" style="11"/>
    <col min="15104" max="15104" width="5.5703125" style="11" customWidth="1"/>
    <col min="15105" max="15105" width="13.28515625" style="11" bestFit="1" customWidth="1"/>
    <col min="15106" max="15106" width="16.28515625" style="11" customWidth="1"/>
    <col min="15107" max="15107" width="15.28515625" style="11" customWidth="1"/>
    <col min="15108" max="15108" width="14.42578125" style="11" customWidth="1"/>
    <col min="15109" max="15109" width="13.42578125" style="11" customWidth="1"/>
    <col min="15110" max="15110" width="12.7109375" style="11" customWidth="1"/>
    <col min="15111" max="15111" width="14" style="11" customWidth="1"/>
    <col min="15112" max="15112" width="15.7109375" style="11" customWidth="1"/>
    <col min="15113" max="15113" width="11.7109375" style="11" customWidth="1"/>
    <col min="15114" max="15114" width="10.7109375" style="11" customWidth="1"/>
    <col min="15115" max="15115" width="13.7109375" style="11" bestFit="1" customWidth="1"/>
    <col min="15116" max="15116" width="13.5703125" style="11" customWidth="1"/>
    <col min="15117" max="15117" width="17.7109375" style="11" customWidth="1"/>
    <col min="15118" max="15359" width="8.5703125" style="11"/>
    <col min="15360" max="15360" width="5.5703125" style="11" customWidth="1"/>
    <col min="15361" max="15361" width="13.28515625" style="11" bestFit="1" customWidth="1"/>
    <col min="15362" max="15362" width="16.28515625" style="11" customWidth="1"/>
    <col min="15363" max="15363" width="15.28515625" style="11" customWidth="1"/>
    <col min="15364" max="15364" width="14.42578125" style="11" customWidth="1"/>
    <col min="15365" max="15365" width="13.42578125" style="11" customWidth="1"/>
    <col min="15366" max="15366" width="12.7109375" style="11" customWidth="1"/>
    <col min="15367" max="15367" width="14" style="11" customWidth="1"/>
    <col min="15368" max="15368" width="15.7109375" style="11" customWidth="1"/>
    <col min="15369" max="15369" width="11.7109375" style="11" customWidth="1"/>
    <col min="15370" max="15370" width="10.7109375" style="11" customWidth="1"/>
    <col min="15371" max="15371" width="13.7109375" style="11" bestFit="1" customWidth="1"/>
    <col min="15372" max="15372" width="13.5703125" style="11" customWidth="1"/>
    <col min="15373" max="15373" width="17.7109375" style="11" customWidth="1"/>
    <col min="15374" max="15615" width="8.5703125" style="11"/>
    <col min="15616" max="15616" width="5.5703125" style="11" customWidth="1"/>
    <col min="15617" max="15617" width="13.28515625" style="11" bestFit="1" customWidth="1"/>
    <col min="15618" max="15618" width="16.28515625" style="11" customWidth="1"/>
    <col min="15619" max="15619" width="15.28515625" style="11" customWidth="1"/>
    <col min="15620" max="15620" width="14.42578125" style="11" customWidth="1"/>
    <col min="15621" max="15621" width="13.42578125" style="11" customWidth="1"/>
    <col min="15622" max="15622" width="12.7109375" style="11" customWidth="1"/>
    <col min="15623" max="15623" width="14" style="11" customWidth="1"/>
    <col min="15624" max="15624" width="15.7109375" style="11" customWidth="1"/>
    <col min="15625" max="15625" width="11.7109375" style="11" customWidth="1"/>
    <col min="15626" max="15626" width="10.7109375" style="11" customWidth="1"/>
    <col min="15627" max="15627" width="13.7109375" style="11" bestFit="1" customWidth="1"/>
    <col min="15628" max="15628" width="13.5703125" style="11" customWidth="1"/>
    <col min="15629" max="15629" width="17.7109375" style="11" customWidth="1"/>
    <col min="15630" max="15871" width="8.5703125" style="11"/>
    <col min="15872" max="15872" width="5.5703125" style="11" customWidth="1"/>
    <col min="15873" max="15873" width="13.28515625" style="11" bestFit="1" customWidth="1"/>
    <col min="15874" max="15874" width="16.28515625" style="11" customWidth="1"/>
    <col min="15875" max="15875" width="15.28515625" style="11" customWidth="1"/>
    <col min="15876" max="15876" width="14.42578125" style="11" customWidth="1"/>
    <col min="15877" max="15877" width="13.42578125" style="11" customWidth="1"/>
    <col min="15878" max="15878" width="12.7109375" style="11" customWidth="1"/>
    <col min="15879" max="15879" width="14" style="11" customWidth="1"/>
    <col min="15880" max="15880" width="15.7109375" style="11" customWidth="1"/>
    <col min="15881" max="15881" width="11.7109375" style="11" customWidth="1"/>
    <col min="15882" max="15882" width="10.7109375" style="11" customWidth="1"/>
    <col min="15883" max="15883" width="13.7109375" style="11" bestFit="1" customWidth="1"/>
    <col min="15884" max="15884" width="13.5703125" style="11" customWidth="1"/>
    <col min="15885" max="15885" width="17.7109375" style="11" customWidth="1"/>
    <col min="15886" max="16127" width="8.5703125" style="11"/>
    <col min="16128" max="16128" width="5.5703125" style="11" customWidth="1"/>
    <col min="16129" max="16129" width="13.28515625" style="11" bestFit="1" customWidth="1"/>
    <col min="16130" max="16130" width="16.28515625" style="11" customWidth="1"/>
    <col min="16131" max="16131" width="15.28515625" style="11" customWidth="1"/>
    <col min="16132" max="16132" width="14.42578125" style="11" customWidth="1"/>
    <col min="16133" max="16133" width="13.42578125" style="11" customWidth="1"/>
    <col min="16134" max="16134" width="12.7109375" style="11" customWidth="1"/>
    <col min="16135" max="16135" width="14" style="11" customWidth="1"/>
    <col min="16136" max="16136" width="15.7109375" style="11" customWidth="1"/>
    <col min="16137" max="16137" width="11.7109375" style="11" customWidth="1"/>
    <col min="16138" max="16138" width="10.7109375" style="11" customWidth="1"/>
    <col min="16139" max="16139" width="13.7109375" style="11" bestFit="1" customWidth="1"/>
    <col min="16140" max="16140" width="13.5703125" style="11" customWidth="1"/>
    <col min="16141" max="16141" width="17.7109375" style="11" customWidth="1"/>
    <col min="16142" max="16384" width="8.5703125" style="11"/>
  </cols>
  <sheetData>
    <row r="1" spans="1:13" ht="14.25" customHeight="1" x14ac:dyDescent="0.35">
      <c r="A1" s="495" t="s">
        <v>0</v>
      </c>
      <c r="B1" s="496"/>
      <c r="C1" s="496"/>
      <c r="D1" s="13"/>
      <c r="E1" s="14" t="s">
        <v>293</v>
      </c>
      <c r="F1" s="15"/>
      <c r="I1" s="497" t="s">
        <v>1</v>
      </c>
      <c r="J1" s="498"/>
      <c r="K1" s="498"/>
      <c r="L1" s="499"/>
      <c r="M1" s="16"/>
    </row>
    <row r="2" spans="1:13" ht="12.75" customHeight="1" x14ac:dyDescent="0.3">
      <c r="A2" s="500" t="s">
        <v>2</v>
      </c>
      <c r="B2" s="501"/>
      <c r="C2" s="501"/>
      <c r="D2" s="17"/>
      <c r="E2" s="12">
        <v>644259734</v>
      </c>
      <c r="F2" s="18"/>
      <c r="H2" s="19"/>
      <c r="I2" s="257"/>
      <c r="J2" s="258"/>
      <c r="K2" s="258"/>
      <c r="L2" s="259"/>
    </row>
    <row r="3" spans="1:13" ht="19.5" customHeight="1" thickBot="1" x14ac:dyDescent="0.35">
      <c r="A3" s="502" t="s">
        <v>3</v>
      </c>
      <c r="B3" s="503" t="s">
        <v>4</v>
      </c>
      <c r="C3" s="503" t="s">
        <v>4</v>
      </c>
      <c r="D3" s="20"/>
      <c r="E3" s="712" t="s">
        <v>291</v>
      </c>
      <c r="F3" s="22"/>
      <c r="I3" s="466" t="s">
        <v>292</v>
      </c>
      <c r="J3" s="467"/>
      <c r="K3" s="467"/>
      <c r="L3" s="468"/>
    </row>
    <row r="4" spans="1:13" ht="16.5" customHeight="1" thickBot="1" x14ac:dyDescent="0.35">
      <c r="A4" s="23"/>
      <c r="B4" s="23"/>
      <c r="C4" s="23"/>
      <c r="D4" s="23"/>
      <c r="E4" s="23"/>
      <c r="F4" s="23"/>
      <c r="G4" s="23"/>
      <c r="H4" s="23"/>
      <c r="I4" s="469"/>
      <c r="J4" s="470"/>
      <c r="K4" s="470"/>
      <c r="L4" s="471"/>
      <c r="M4" s="25"/>
    </row>
    <row r="5" spans="1:13" ht="19.5" customHeight="1" x14ac:dyDescent="0.3">
      <c r="A5" s="460" t="s">
        <v>210</v>
      </c>
      <c r="B5" s="461"/>
      <c r="C5" s="461"/>
      <c r="D5" s="461"/>
      <c r="E5" s="461"/>
      <c r="F5" s="461"/>
      <c r="G5" s="461"/>
      <c r="H5" s="461"/>
      <c r="I5" s="461"/>
      <c r="J5" s="461"/>
      <c r="K5" s="462"/>
      <c r="L5" s="51"/>
      <c r="M5" s="51"/>
    </row>
    <row r="6" spans="1:13" ht="105" customHeight="1" x14ac:dyDescent="0.3">
      <c r="A6" s="475" t="s">
        <v>5</v>
      </c>
      <c r="B6" s="240" t="s">
        <v>6</v>
      </c>
      <c r="C6" s="240" t="s">
        <v>24</v>
      </c>
      <c r="D6" s="26" t="s">
        <v>286</v>
      </c>
      <c r="E6" s="240" t="s">
        <v>171</v>
      </c>
      <c r="F6" s="240"/>
      <c r="G6" s="240" t="s">
        <v>25</v>
      </c>
      <c r="H6" s="26" t="s">
        <v>75</v>
      </c>
      <c r="I6" s="241" t="s">
        <v>26</v>
      </c>
      <c r="J6" s="260" t="s">
        <v>211</v>
      </c>
      <c r="K6" s="261" t="s">
        <v>188</v>
      </c>
    </row>
    <row r="7" spans="1:13" ht="18" customHeight="1" x14ac:dyDescent="0.3">
      <c r="A7" s="472"/>
      <c r="B7" s="28" t="s">
        <v>7</v>
      </c>
      <c r="C7" s="29">
        <v>60102.87</v>
      </c>
      <c r="D7" s="232">
        <f>178.02*13</f>
        <v>2314.2600000000002</v>
      </c>
      <c r="E7" s="233">
        <f>46.23*13</f>
        <v>600.99</v>
      </c>
      <c r="F7" s="234"/>
      <c r="G7" s="32">
        <f>+C7+D7+E7</f>
        <v>63018.12</v>
      </c>
      <c r="H7" s="33">
        <f>G7*38.38%</f>
        <v>24186.354456000005</v>
      </c>
      <c r="I7" s="235">
        <f>+ROUND(+G7+H7,2)</f>
        <v>87204.47</v>
      </c>
      <c r="J7" s="262"/>
      <c r="K7" s="263">
        <f>+ROUND((J7*I7),2)</f>
        <v>0</v>
      </c>
    </row>
    <row r="8" spans="1:13" ht="18" customHeight="1" x14ac:dyDescent="0.3">
      <c r="A8" s="472"/>
      <c r="B8" s="28" t="s">
        <v>8</v>
      </c>
      <c r="C8" s="29">
        <v>47015.77</v>
      </c>
      <c r="D8" s="232">
        <f>139.22*13</f>
        <v>1809.86</v>
      </c>
      <c r="E8" s="156">
        <f>36.17*13</f>
        <v>470.21000000000004</v>
      </c>
      <c r="F8" s="234"/>
      <c r="G8" s="32">
        <f>+C8+D8+E8</f>
        <v>49295.839999999997</v>
      </c>
      <c r="H8" s="33">
        <f>G8*38.38%</f>
        <v>18919.743392</v>
      </c>
      <c r="I8" s="235">
        <f>+ROUND(+G8+H8,2)</f>
        <v>68215.58</v>
      </c>
      <c r="J8" s="262"/>
      <c r="K8" s="263">
        <f>+ROUND((J8*I8),2)</f>
        <v>0</v>
      </c>
    </row>
    <row r="9" spans="1:13" ht="6.95" customHeight="1" x14ac:dyDescent="0.3">
      <c r="A9" s="38"/>
      <c r="B9" s="38"/>
      <c r="C9" s="40"/>
      <c r="D9" s="40"/>
      <c r="E9" s="40"/>
      <c r="F9" s="40"/>
      <c r="G9" s="40"/>
      <c r="H9" s="40"/>
      <c r="I9" s="40"/>
      <c r="J9" s="264"/>
      <c r="K9" s="265"/>
    </row>
    <row r="10" spans="1:13" ht="77.45" customHeight="1" x14ac:dyDescent="0.3">
      <c r="A10" s="244"/>
      <c r="C10" s="26" t="s">
        <v>198</v>
      </c>
      <c r="D10" s="26" t="s">
        <v>287</v>
      </c>
      <c r="E10" s="26" t="s">
        <v>173</v>
      </c>
      <c r="F10" s="26" t="s">
        <v>175</v>
      </c>
      <c r="G10" s="26" t="s">
        <v>32</v>
      </c>
      <c r="H10" s="26" t="s">
        <v>75</v>
      </c>
      <c r="I10" s="231" t="s">
        <v>26</v>
      </c>
      <c r="J10" s="260" t="s">
        <v>211</v>
      </c>
      <c r="K10" s="261" t="s">
        <v>188</v>
      </c>
    </row>
    <row r="11" spans="1:13" ht="20.45" customHeight="1" x14ac:dyDescent="0.3">
      <c r="A11" s="473" t="s">
        <v>199</v>
      </c>
      <c r="B11" s="256" t="s">
        <v>200</v>
      </c>
      <c r="C11" s="29">
        <v>45488.77</v>
      </c>
      <c r="D11" s="30">
        <f>145.92*12</f>
        <v>1751.04</v>
      </c>
      <c r="E11" s="156">
        <f>37.91*12</f>
        <v>454.91999999999996</v>
      </c>
      <c r="F11" s="42">
        <f t="shared" ref="F11:F16" si="0">+ROUND((C11+D11+E11)/12,2)</f>
        <v>3974.56</v>
      </c>
      <c r="G11" s="232">
        <f t="shared" ref="G11:G16" si="1">+F11+D11+C11+E11</f>
        <v>51669.289999999994</v>
      </c>
      <c r="H11" s="33">
        <f t="shared" ref="H11:H16" si="2">G11*38.38%</f>
        <v>19830.673501999998</v>
      </c>
      <c r="I11" s="235">
        <f t="shared" ref="I11:I16" si="3">+ROUND(+G11+H11,2)</f>
        <v>71499.960000000006</v>
      </c>
      <c r="J11" s="262"/>
      <c r="K11" s="263">
        <f t="shared" ref="K11:K16" si="4">+ROUND((J11*I11),2)</f>
        <v>0</v>
      </c>
    </row>
    <row r="12" spans="1:13" ht="20.45" customHeight="1" x14ac:dyDescent="0.3">
      <c r="A12" s="474"/>
      <c r="B12" s="256" t="s">
        <v>201</v>
      </c>
      <c r="C12" s="29">
        <v>36293.08</v>
      </c>
      <c r="D12" s="30">
        <f>116.42*12</f>
        <v>1397.04</v>
      </c>
      <c r="E12" s="156">
        <f>30.24*12</f>
        <v>362.88</v>
      </c>
      <c r="F12" s="42">
        <f t="shared" si="0"/>
        <v>3171.08</v>
      </c>
      <c r="G12" s="232">
        <f t="shared" si="1"/>
        <v>41224.080000000002</v>
      </c>
      <c r="H12" s="33">
        <f t="shared" si="2"/>
        <v>15821.801904000002</v>
      </c>
      <c r="I12" s="235">
        <f t="shared" si="3"/>
        <v>57045.88</v>
      </c>
      <c r="J12" s="262"/>
      <c r="K12" s="263">
        <f t="shared" si="4"/>
        <v>0</v>
      </c>
    </row>
    <row r="13" spans="1:13" ht="20.45" customHeight="1" x14ac:dyDescent="0.3">
      <c r="A13" s="474"/>
      <c r="B13" s="256" t="s">
        <v>202</v>
      </c>
      <c r="C13" s="29">
        <v>34063.56</v>
      </c>
      <c r="D13" s="30">
        <f>109.26*12</f>
        <v>1311.1200000000001</v>
      </c>
      <c r="E13" s="156">
        <f>28.39*12</f>
        <v>340.68</v>
      </c>
      <c r="F13" s="42">
        <f t="shared" si="0"/>
        <v>2976.28</v>
      </c>
      <c r="G13" s="232">
        <f t="shared" si="1"/>
        <v>38691.64</v>
      </c>
      <c r="H13" s="33">
        <f t="shared" si="2"/>
        <v>14849.851432000001</v>
      </c>
      <c r="I13" s="235">
        <f t="shared" si="3"/>
        <v>53541.49</v>
      </c>
      <c r="J13" s="262"/>
      <c r="K13" s="263">
        <f t="shared" si="4"/>
        <v>0</v>
      </c>
    </row>
    <row r="14" spans="1:13" ht="20.45" customHeight="1" x14ac:dyDescent="0.3">
      <c r="A14" s="474"/>
      <c r="B14" s="256" t="s">
        <v>203</v>
      </c>
      <c r="C14" s="29">
        <v>25983.16</v>
      </c>
      <c r="D14" s="30">
        <f>83.39*12</f>
        <v>1000.6800000000001</v>
      </c>
      <c r="E14" s="156">
        <f>21.65*12</f>
        <v>259.79999999999995</v>
      </c>
      <c r="F14" s="42">
        <f t="shared" si="0"/>
        <v>2270.3000000000002</v>
      </c>
      <c r="G14" s="232">
        <f t="shared" si="1"/>
        <v>29513.94</v>
      </c>
      <c r="H14" s="33">
        <f t="shared" si="2"/>
        <v>11327.450172000001</v>
      </c>
      <c r="I14" s="235">
        <f t="shared" si="3"/>
        <v>40841.39</v>
      </c>
      <c r="J14" s="262"/>
      <c r="K14" s="263">
        <f t="shared" si="4"/>
        <v>0</v>
      </c>
    </row>
    <row r="15" spans="1:13" ht="20.45" customHeight="1" x14ac:dyDescent="0.3">
      <c r="A15" s="474"/>
      <c r="B15" s="256" t="s">
        <v>204</v>
      </c>
      <c r="C15" s="29">
        <v>45861.1</v>
      </c>
      <c r="D15" s="30">
        <f>147.15*12</f>
        <v>1765.8000000000002</v>
      </c>
      <c r="E15" s="156">
        <f>38.22*12</f>
        <v>458.64</v>
      </c>
      <c r="F15" s="42">
        <f t="shared" si="0"/>
        <v>4007.13</v>
      </c>
      <c r="G15" s="232">
        <f t="shared" si="1"/>
        <v>52092.67</v>
      </c>
      <c r="H15" s="33">
        <f t="shared" si="2"/>
        <v>19993.166746000003</v>
      </c>
      <c r="I15" s="235">
        <f t="shared" si="3"/>
        <v>72085.84</v>
      </c>
      <c r="J15" s="262"/>
      <c r="K15" s="263">
        <f t="shared" si="4"/>
        <v>0</v>
      </c>
    </row>
    <row r="16" spans="1:13" ht="20.45" customHeight="1" x14ac:dyDescent="0.3">
      <c r="A16" s="474"/>
      <c r="B16" s="256" t="s">
        <v>205</v>
      </c>
      <c r="C16" s="29">
        <v>39285.94</v>
      </c>
      <c r="D16" s="30">
        <f>126.05*12</f>
        <v>1512.6</v>
      </c>
      <c r="E16" s="156">
        <f>32.74*12</f>
        <v>392.88</v>
      </c>
      <c r="F16" s="42">
        <f t="shared" si="0"/>
        <v>3432.62</v>
      </c>
      <c r="G16" s="232">
        <f t="shared" si="1"/>
        <v>44624.04</v>
      </c>
      <c r="H16" s="33">
        <f t="shared" si="2"/>
        <v>17126.706552000003</v>
      </c>
      <c r="I16" s="235">
        <f t="shared" si="3"/>
        <v>61750.75</v>
      </c>
      <c r="J16" s="262"/>
      <c r="K16" s="263">
        <f t="shared" si="4"/>
        <v>0</v>
      </c>
    </row>
    <row r="17" spans="1:11" ht="6.95" customHeight="1" x14ac:dyDescent="0.3">
      <c r="A17" s="255"/>
      <c r="B17" s="38"/>
      <c r="C17" s="40"/>
      <c r="D17" s="40"/>
      <c r="E17" s="40"/>
      <c r="F17" s="40"/>
      <c r="G17" s="40"/>
      <c r="H17" s="40"/>
      <c r="I17" s="40"/>
      <c r="J17" s="266"/>
      <c r="K17" s="267"/>
    </row>
    <row r="18" spans="1:11" ht="84.75" customHeight="1" x14ac:dyDescent="0.3">
      <c r="A18" s="473" t="s">
        <v>9</v>
      </c>
      <c r="B18" s="41"/>
      <c r="C18" s="26" t="s">
        <v>147</v>
      </c>
      <c r="D18" s="26" t="s">
        <v>171</v>
      </c>
      <c r="E18" s="26" t="s">
        <v>27</v>
      </c>
      <c r="F18" s="26" t="s">
        <v>28</v>
      </c>
      <c r="G18" s="26" t="s">
        <v>10</v>
      </c>
      <c r="H18" s="26" t="s">
        <v>29</v>
      </c>
      <c r="I18" s="231" t="s">
        <v>26</v>
      </c>
      <c r="J18" s="260" t="s">
        <v>211</v>
      </c>
      <c r="K18" s="261" t="s">
        <v>188</v>
      </c>
    </row>
    <row r="19" spans="1:11" ht="15.75" customHeight="1" x14ac:dyDescent="0.3">
      <c r="A19" s="474"/>
      <c r="B19" s="26" t="s">
        <v>64</v>
      </c>
      <c r="C19" s="236">
        <f>34634.49/12*13</f>
        <v>37520.697500000002</v>
      </c>
      <c r="D19" s="236">
        <f>28.86*13</f>
        <v>375.18</v>
      </c>
      <c r="E19" s="236"/>
      <c r="F19" s="236"/>
      <c r="G19" s="236">
        <f>+C19+D19+E19+F19</f>
        <v>37895.877500000002</v>
      </c>
      <c r="H19" s="236">
        <f>+(C19+D19+E19)*38.38%+(F19*32.7%)</f>
        <v>14544.437784500002</v>
      </c>
      <c r="I19" s="235" t="str">
        <f>+IF(E19&lt;&gt;0,+ROUND(+G19+H19,2),"0")</f>
        <v>0</v>
      </c>
      <c r="J19" s="262"/>
      <c r="K19" s="263">
        <f>+ROUND((J19*I19),2)</f>
        <v>0</v>
      </c>
    </row>
    <row r="20" spans="1:11" ht="9.9499999999999993" customHeight="1" x14ac:dyDescent="0.3">
      <c r="A20" s="474"/>
      <c r="B20" s="39"/>
      <c r="C20" s="40"/>
      <c r="D20" s="40"/>
      <c r="E20" s="40"/>
      <c r="F20" s="40"/>
      <c r="G20" s="40"/>
      <c r="H20" s="40"/>
      <c r="I20" s="40"/>
      <c r="J20" s="80"/>
      <c r="K20" s="80"/>
    </row>
    <row r="21" spans="1:11" ht="76.5" customHeight="1" x14ac:dyDescent="0.3">
      <c r="A21" s="474"/>
      <c r="B21" s="41"/>
      <c r="C21" s="26" t="s">
        <v>172</v>
      </c>
      <c r="D21" s="26" t="s">
        <v>173</v>
      </c>
      <c r="E21" s="26" t="s">
        <v>174</v>
      </c>
      <c r="F21" s="26" t="s">
        <v>175</v>
      </c>
      <c r="G21" s="26" t="s">
        <v>32</v>
      </c>
      <c r="H21" s="26" t="s">
        <v>75</v>
      </c>
      <c r="I21" s="231" t="s">
        <v>26</v>
      </c>
      <c r="J21" s="63" t="s">
        <v>211</v>
      </c>
      <c r="K21" s="64" t="s">
        <v>188</v>
      </c>
    </row>
    <row r="22" spans="1:11" ht="18" customHeight="1" x14ac:dyDescent="0.3">
      <c r="A22" s="474"/>
      <c r="B22" s="156" t="s">
        <v>11</v>
      </c>
      <c r="C22" s="29">
        <f>25363.13</f>
        <v>25363.13</v>
      </c>
      <c r="D22" s="232">
        <f>21.14*12</f>
        <v>253.68</v>
      </c>
      <c r="E22" s="232"/>
      <c r="F22" s="42">
        <f>+ROUND((C22+D22+E22)/12,2)</f>
        <v>2134.73</v>
      </c>
      <c r="G22" s="232">
        <f>+F22+D22+C22+E22</f>
        <v>27751.54</v>
      </c>
      <c r="H22" s="33">
        <f>G22*38.38%</f>
        <v>10651.041052</v>
      </c>
      <c r="I22" s="235">
        <f>+ROUND(+G22+H22,2)</f>
        <v>38402.58</v>
      </c>
      <c r="J22" s="262"/>
      <c r="K22" s="263">
        <f>+ROUND((J22*I22),2)</f>
        <v>0</v>
      </c>
    </row>
    <row r="23" spans="1:11" ht="6.75" customHeight="1" x14ac:dyDescent="0.3">
      <c r="A23" s="474"/>
      <c r="B23" s="43"/>
      <c r="C23" s="44"/>
      <c r="D23" s="45"/>
      <c r="E23" s="45"/>
      <c r="F23" s="46"/>
      <c r="G23" s="44"/>
      <c r="H23" s="44"/>
      <c r="I23" s="44"/>
      <c r="J23" s="83"/>
      <c r="K23" s="83"/>
    </row>
    <row r="24" spans="1:11" x14ac:dyDescent="0.3">
      <c r="A24" s="474"/>
      <c r="B24" s="156" t="s">
        <v>12</v>
      </c>
      <c r="C24" s="29">
        <f>20884.37</f>
        <v>20884.37</v>
      </c>
      <c r="D24" s="232">
        <f>17.4*12</f>
        <v>208.79999999999998</v>
      </c>
      <c r="E24" s="232"/>
      <c r="F24" s="42">
        <f>+ROUND((C24+D24+E24)/12,2)</f>
        <v>1757.76</v>
      </c>
      <c r="G24" s="232">
        <f>+F24+D24+C24+E24</f>
        <v>22850.93</v>
      </c>
      <c r="H24" s="33">
        <f>G24*38.38%</f>
        <v>8770.1869340000012</v>
      </c>
      <c r="I24" s="235">
        <f>+ROUND(+G24+H24,2)</f>
        <v>31621.119999999999</v>
      </c>
      <c r="J24" s="262"/>
      <c r="K24" s="263">
        <f>+ROUND((J24*I24),2)</f>
        <v>0</v>
      </c>
    </row>
    <row r="25" spans="1:11" ht="6.75" customHeight="1" x14ac:dyDescent="0.3">
      <c r="A25" s="474"/>
      <c r="B25" s="48"/>
      <c r="C25" s="237"/>
      <c r="D25" s="238"/>
      <c r="E25" s="238"/>
      <c r="F25" s="49"/>
      <c r="G25" s="239"/>
      <c r="H25" s="238"/>
      <c r="I25" s="238"/>
      <c r="J25" s="85"/>
      <c r="K25" s="85"/>
    </row>
    <row r="26" spans="1:11" x14ac:dyDescent="0.3">
      <c r="A26" s="474"/>
      <c r="B26" s="156" t="s">
        <v>13</v>
      </c>
      <c r="C26" s="29">
        <f>19847.64</f>
        <v>19847.64</v>
      </c>
      <c r="D26" s="232">
        <f>16.54*12</f>
        <v>198.48</v>
      </c>
      <c r="E26" s="232"/>
      <c r="F26" s="42">
        <f>+ROUND((C26+D26+E26)/12,2)</f>
        <v>1670.51</v>
      </c>
      <c r="G26" s="232">
        <f>+F26+D26+C26+E26</f>
        <v>21716.63</v>
      </c>
      <c r="H26" s="33">
        <f>G26*38.38%</f>
        <v>8334.8425940000016</v>
      </c>
      <c r="I26" s="235">
        <f>+ROUND(+G26+H26,2)</f>
        <v>30051.47</v>
      </c>
      <c r="J26" s="262"/>
      <c r="K26" s="263">
        <f>+ROUND((J26*I26),2)</f>
        <v>0</v>
      </c>
    </row>
    <row r="27" spans="1:11" ht="6.75" customHeight="1" x14ac:dyDescent="0.3">
      <c r="A27" s="475"/>
      <c r="B27" s="43"/>
      <c r="C27" s="44"/>
      <c r="D27" s="45"/>
      <c r="E27" s="45"/>
      <c r="F27" s="44"/>
      <c r="G27" s="44"/>
      <c r="H27" s="45"/>
      <c r="I27" s="45"/>
      <c r="J27" s="85"/>
      <c r="K27" s="85"/>
    </row>
    <row r="28" spans="1:11" x14ac:dyDescent="0.3">
      <c r="B28" s="72"/>
      <c r="C28" s="72"/>
      <c r="D28" s="12"/>
      <c r="E28" s="12"/>
      <c r="F28" s="72"/>
      <c r="G28" s="72"/>
      <c r="H28" s="72"/>
      <c r="I28" s="204" t="s">
        <v>14</v>
      </c>
      <c r="J28" s="268">
        <f>+SUM(J7:J26)</f>
        <v>0</v>
      </c>
      <c r="K28" s="269">
        <f>+SUM(K7:K26)</f>
        <v>0</v>
      </c>
    </row>
    <row r="31" spans="1:11" x14ac:dyDescent="0.3">
      <c r="A31" s="270" t="s">
        <v>212</v>
      </c>
    </row>
  </sheetData>
  <sheetProtection selectLockedCells="1" selectUnlockedCells="1"/>
  <mergeCells count="9">
    <mergeCell ref="A18:A27"/>
    <mergeCell ref="A1:C1"/>
    <mergeCell ref="I1:L1"/>
    <mergeCell ref="A2:C2"/>
    <mergeCell ref="A3:C3"/>
    <mergeCell ref="A6:A8"/>
    <mergeCell ref="A5:K5"/>
    <mergeCell ref="A11:A16"/>
    <mergeCell ref="I3:L4"/>
  </mergeCells>
  <hyperlinks>
    <hyperlink ref="E3" r:id="rId1" xr:uid="{363BA738-088C-4AE1-9443-0EDA43387172}"/>
  </hyperlinks>
  <pageMargins left="0.45" right="0.47013888888888888" top="0.62013888888888891" bottom="0.47013888888888888" header="0.51180555555555551" footer="0.51180555555555551"/>
  <pageSetup paperSize="9" scale="65" firstPageNumber="0"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704A-598D-405A-8939-EB68167CAC19}">
  <sheetPr>
    <tabColor theme="7"/>
    <pageSetUpPr fitToPage="1"/>
  </sheetPr>
  <dimension ref="A1:O48"/>
  <sheetViews>
    <sheetView showGridLines="0" zoomScale="50" zoomScaleNormal="50" workbookViewId="0">
      <selection activeCell="D3" sqref="D3"/>
    </sheetView>
  </sheetViews>
  <sheetFormatPr defaultColWidth="45.140625" defaultRowHeight="18.75" x14ac:dyDescent="0.3"/>
  <cols>
    <col min="1" max="7" width="45.140625" style="11"/>
    <col min="8" max="8" width="45.140625" style="11" customWidth="1"/>
    <col min="9" max="16384" width="45.140625" style="11"/>
  </cols>
  <sheetData>
    <row r="1" spans="1:15" ht="14.25" customHeight="1" x14ac:dyDescent="0.3">
      <c r="A1" s="487" t="s">
        <v>0</v>
      </c>
      <c r="B1" s="488"/>
      <c r="C1" s="488"/>
      <c r="D1" s="53" t="s">
        <v>293</v>
      </c>
      <c r="E1" s="54"/>
      <c r="F1" s="55"/>
      <c r="H1" s="463" t="s">
        <v>1</v>
      </c>
      <c r="I1" s="464"/>
      <c r="J1" s="464"/>
      <c r="K1" s="465"/>
      <c r="L1" s="47"/>
    </row>
    <row r="2" spans="1:15" ht="12.75" customHeight="1" x14ac:dyDescent="0.3">
      <c r="A2" s="489" t="s">
        <v>2</v>
      </c>
      <c r="B2" s="490"/>
      <c r="C2" s="490"/>
      <c r="D2" s="56">
        <v>644259734</v>
      </c>
      <c r="E2" s="57"/>
      <c r="F2" s="58"/>
      <c r="H2" s="466" t="s">
        <v>292</v>
      </c>
      <c r="I2" s="467"/>
      <c r="J2" s="467"/>
      <c r="K2" s="468"/>
    </row>
    <row r="3" spans="1:15" ht="19.5" customHeight="1" thickBot="1" x14ac:dyDescent="0.35">
      <c r="A3" s="491" t="s">
        <v>3</v>
      </c>
      <c r="B3" s="492" t="s">
        <v>4</v>
      </c>
      <c r="C3" s="492" t="s">
        <v>4</v>
      </c>
      <c r="D3" s="712" t="s">
        <v>291</v>
      </c>
      <c r="E3" s="60"/>
      <c r="F3" s="61"/>
      <c r="H3" s="469"/>
      <c r="I3" s="470"/>
      <c r="J3" s="470"/>
      <c r="K3" s="471"/>
    </row>
    <row r="4" spans="1:15" ht="16.5" customHeight="1" x14ac:dyDescent="0.3">
      <c r="A4" s="23"/>
      <c r="B4" s="23"/>
      <c r="C4" s="23"/>
      <c r="D4" s="23"/>
      <c r="E4" s="23"/>
      <c r="F4" s="23"/>
      <c r="G4" s="23"/>
      <c r="H4" s="25"/>
      <c r="I4" s="25"/>
      <c r="J4" s="25"/>
      <c r="K4" s="25"/>
      <c r="L4" s="25"/>
    </row>
    <row r="5" spans="1:15" ht="19.5" customHeight="1" x14ac:dyDescent="0.3">
      <c r="A5" s="504" t="s">
        <v>76</v>
      </c>
      <c r="B5" s="504"/>
      <c r="C5" s="504"/>
      <c r="D5" s="504"/>
      <c r="E5" s="504"/>
      <c r="F5" s="504"/>
      <c r="G5" s="504"/>
      <c r="H5" s="504"/>
      <c r="I5" s="504"/>
      <c r="J5" s="504"/>
      <c r="K5" s="504"/>
      <c r="L5" s="51"/>
    </row>
    <row r="6" spans="1:15" ht="70.5" customHeight="1" x14ac:dyDescent="0.3">
      <c r="A6" s="472" t="s">
        <v>5</v>
      </c>
      <c r="B6" s="26" t="s">
        <v>6</v>
      </c>
      <c r="C6" s="26" t="s">
        <v>24</v>
      </c>
      <c r="D6" s="26" t="s">
        <v>286</v>
      </c>
      <c r="E6" s="26" t="s">
        <v>171</v>
      </c>
      <c r="F6" s="26"/>
      <c r="G6" s="26" t="s">
        <v>25</v>
      </c>
      <c r="H6" s="26" t="s">
        <v>75</v>
      </c>
      <c r="I6" s="62" t="s">
        <v>26</v>
      </c>
      <c r="J6" s="64" t="s">
        <v>37</v>
      </c>
      <c r="K6" s="64" t="s">
        <v>38</v>
      </c>
    </row>
    <row r="7" spans="1:15" ht="18" customHeight="1" x14ac:dyDescent="0.3">
      <c r="A7" s="472"/>
      <c r="B7" s="28" t="s">
        <v>72</v>
      </c>
      <c r="C7" s="29">
        <v>60102.87</v>
      </c>
      <c r="D7" s="232">
        <f>178.02*13</f>
        <v>2314.2600000000002</v>
      </c>
      <c r="E7" s="233">
        <f>46.23*13</f>
        <v>600.99</v>
      </c>
      <c r="F7" s="234"/>
      <c r="G7" s="32">
        <f>+C7+D7+E7</f>
        <v>63018.12</v>
      </c>
      <c r="H7" s="33">
        <f>G7*38.38%</f>
        <v>24186.354456000005</v>
      </c>
      <c r="I7" s="34">
        <f>+ROUND(+G7+H7,2)</f>
        <v>87204.47</v>
      </c>
      <c r="J7" s="65"/>
      <c r="K7" s="79">
        <f>+ROUND(I7*J7,2)</f>
        <v>0</v>
      </c>
    </row>
    <row r="8" spans="1:15" ht="18" customHeight="1" x14ac:dyDescent="0.3">
      <c r="A8" s="472"/>
      <c r="B8" s="28" t="s">
        <v>8</v>
      </c>
      <c r="C8" s="29">
        <v>47015.77</v>
      </c>
      <c r="D8" s="232">
        <f>139.22*13</f>
        <v>1809.86</v>
      </c>
      <c r="E8" s="156">
        <f>36.17*13</f>
        <v>470.21000000000004</v>
      </c>
      <c r="F8" s="234"/>
      <c r="G8" s="32">
        <f>+C8+D8+E8</f>
        <v>49295.839999999997</v>
      </c>
      <c r="H8" s="33">
        <f>G8*38.38%</f>
        <v>18919.743392</v>
      </c>
      <c r="I8" s="34">
        <f>+ROUND(+G8+H8,2)</f>
        <v>68215.58</v>
      </c>
      <c r="J8" s="65"/>
      <c r="K8" s="79">
        <f>+ROUND(I8*J8,2)</f>
        <v>0</v>
      </c>
      <c r="M8" s="67"/>
      <c r="O8" s="19"/>
    </row>
    <row r="9" spans="1:15" ht="14.25" customHeight="1" x14ac:dyDescent="0.3">
      <c r="A9" s="38"/>
      <c r="B9" s="39"/>
      <c r="C9" s="40"/>
      <c r="D9" s="40"/>
      <c r="E9" s="40"/>
      <c r="F9" s="40"/>
      <c r="G9" s="40"/>
      <c r="H9" s="40"/>
      <c r="I9" s="40"/>
      <c r="J9" s="81"/>
      <c r="K9" s="80"/>
      <c r="M9" s="67"/>
      <c r="N9" s="19"/>
      <c r="O9" s="19"/>
    </row>
    <row r="10" spans="1:15" ht="105" customHeight="1" x14ac:dyDescent="0.3">
      <c r="A10" s="244"/>
      <c r="C10" s="26" t="s">
        <v>198</v>
      </c>
      <c r="D10" s="26" t="s">
        <v>287</v>
      </c>
      <c r="E10" s="26" t="s">
        <v>173</v>
      </c>
      <c r="F10" s="26" t="s">
        <v>175</v>
      </c>
      <c r="G10" s="26" t="s">
        <v>32</v>
      </c>
      <c r="H10" s="26" t="s">
        <v>75</v>
      </c>
      <c r="I10" s="231" t="s">
        <v>26</v>
      </c>
      <c r="J10" s="64" t="s">
        <v>37</v>
      </c>
      <c r="K10" s="64" t="s">
        <v>38</v>
      </c>
      <c r="O10" s="19"/>
    </row>
    <row r="11" spans="1:15" ht="27.6" customHeight="1" x14ac:dyDescent="0.3">
      <c r="A11" s="473" t="s">
        <v>199</v>
      </c>
      <c r="B11" s="256" t="s">
        <v>200</v>
      </c>
      <c r="C11" s="29">
        <v>45488.77</v>
      </c>
      <c r="D11" s="30">
        <f>145.92*12</f>
        <v>1751.04</v>
      </c>
      <c r="E11" s="156">
        <f>37.91*12</f>
        <v>454.91999999999996</v>
      </c>
      <c r="F11" s="42">
        <f t="shared" ref="F11:F16" si="0">+ROUND((C11+D11+E11)/12,2)</f>
        <v>3974.56</v>
      </c>
      <c r="G11" s="232">
        <f t="shared" ref="G11:G16" si="1">+F11+D11+C11+E11</f>
        <v>51669.289999999994</v>
      </c>
      <c r="H11" s="33">
        <f t="shared" ref="H11:H16" si="2">G11*38.38%</f>
        <v>19830.673501999998</v>
      </c>
      <c r="I11" s="235">
        <f t="shared" ref="I11:I16" si="3">+ROUND(+G11+H11,2)</f>
        <v>71499.960000000006</v>
      </c>
      <c r="J11" s="65"/>
      <c r="K11" s="79">
        <f t="shared" ref="K11:K16" si="4">+ROUND(I11*J11,2)</f>
        <v>0</v>
      </c>
      <c r="O11" s="19"/>
    </row>
    <row r="12" spans="1:15" ht="27.6" customHeight="1" x14ac:dyDescent="0.3">
      <c r="A12" s="474"/>
      <c r="B12" s="256" t="s">
        <v>201</v>
      </c>
      <c r="C12" s="29">
        <v>36293.08</v>
      </c>
      <c r="D12" s="30">
        <f>116.42*12</f>
        <v>1397.04</v>
      </c>
      <c r="E12" s="156">
        <f>30.24*12</f>
        <v>362.88</v>
      </c>
      <c r="F12" s="42">
        <f t="shared" si="0"/>
        <v>3171.08</v>
      </c>
      <c r="G12" s="232">
        <f t="shared" si="1"/>
        <v>41224.080000000002</v>
      </c>
      <c r="H12" s="33">
        <f t="shared" si="2"/>
        <v>15821.801904000002</v>
      </c>
      <c r="I12" s="235">
        <f t="shared" si="3"/>
        <v>57045.88</v>
      </c>
      <c r="J12" s="65"/>
      <c r="K12" s="79">
        <f t="shared" si="4"/>
        <v>0</v>
      </c>
      <c r="O12" s="19"/>
    </row>
    <row r="13" spans="1:15" ht="27.6" customHeight="1" x14ac:dyDescent="0.3">
      <c r="A13" s="474"/>
      <c r="B13" s="256" t="s">
        <v>202</v>
      </c>
      <c r="C13" s="29">
        <v>34063.56</v>
      </c>
      <c r="D13" s="30">
        <f>109.26*12</f>
        <v>1311.1200000000001</v>
      </c>
      <c r="E13" s="156">
        <f>28.39*12</f>
        <v>340.68</v>
      </c>
      <c r="F13" s="42">
        <f t="shared" si="0"/>
        <v>2976.28</v>
      </c>
      <c r="G13" s="232">
        <f t="shared" si="1"/>
        <v>38691.64</v>
      </c>
      <c r="H13" s="33">
        <f t="shared" si="2"/>
        <v>14849.851432000001</v>
      </c>
      <c r="I13" s="235">
        <f t="shared" si="3"/>
        <v>53541.49</v>
      </c>
      <c r="J13" s="65"/>
      <c r="K13" s="79">
        <f t="shared" si="4"/>
        <v>0</v>
      </c>
      <c r="O13" s="19"/>
    </row>
    <row r="14" spans="1:15" ht="27.6" customHeight="1" x14ac:dyDescent="0.3">
      <c r="A14" s="474"/>
      <c r="B14" s="256" t="s">
        <v>203</v>
      </c>
      <c r="C14" s="29">
        <v>25983.16</v>
      </c>
      <c r="D14" s="30">
        <f>83.39*12</f>
        <v>1000.6800000000001</v>
      </c>
      <c r="E14" s="156">
        <f>21.65*12</f>
        <v>259.79999999999995</v>
      </c>
      <c r="F14" s="42">
        <f t="shared" si="0"/>
        <v>2270.3000000000002</v>
      </c>
      <c r="G14" s="232">
        <f t="shared" si="1"/>
        <v>29513.94</v>
      </c>
      <c r="H14" s="33">
        <f t="shared" si="2"/>
        <v>11327.450172000001</v>
      </c>
      <c r="I14" s="235">
        <f t="shared" si="3"/>
        <v>40841.39</v>
      </c>
      <c r="J14" s="65"/>
      <c r="K14" s="79">
        <f t="shared" si="4"/>
        <v>0</v>
      </c>
      <c r="O14" s="19"/>
    </row>
    <row r="15" spans="1:15" ht="27.6" customHeight="1" x14ac:dyDescent="0.3">
      <c r="A15" s="474"/>
      <c r="B15" s="256" t="s">
        <v>204</v>
      </c>
      <c r="C15" s="29">
        <v>45861.1</v>
      </c>
      <c r="D15" s="30">
        <f>147.15*12</f>
        <v>1765.8000000000002</v>
      </c>
      <c r="E15" s="156">
        <f>38.22*12</f>
        <v>458.64</v>
      </c>
      <c r="F15" s="42">
        <f t="shared" si="0"/>
        <v>4007.13</v>
      </c>
      <c r="G15" s="232">
        <f t="shared" si="1"/>
        <v>52092.67</v>
      </c>
      <c r="H15" s="33">
        <f t="shared" si="2"/>
        <v>19993.166746000003</v>
      </c>
      <c r="I15" s="235">
        <f t="shared" si="3"/>
        <v>72085.84</v>
      </c>
      <c r="J15" s="65"/>
      <c r="K15" s="79">
        <f t="shared" si="4"/>
        <v>0</v>
      </c>
      <c r="O15" s="19"/>
    </row>
    <row r="16" spans="1:15" ht="27.6" customHeight="1" x14ac:dyDescent="0.3">
      <c r="A16" s="474"/>
      <c r="B16" s="256" t="s">
        <v>205</v>
      </c>
      <c r="C16" s="29">
        <v>39285.94</v>
      </c>
      <c r="D16" s="30">
        <f>126.05*12</f>
        <v>1512.6</v>
      </c>
      <c r="E16" s="156">
        <f>32.74*12</f>
        <v>392.88</v>
      </c>
      <c r="F16" s="42">
        <f t="shared" si="0"/>
        <v>3432.62</v>
      </c>
      <c r="G16" s="232">
        <f t="shared" si="1"/>
        <v>44624.04</v>
      </c>
      <c r="H16" s="33">
        <f t="shared" si="2"/>
        <v>17126.706552000003</v>
      </c>
      <c r="I16" s="235">
        <f t="shared" si="3"/>
        <v>61750.75</v>
      </c>
      <c r="J16" s="65"/>
      <c r="K16" s="79">
        <f t="shared" si="4"/>
        <v>0</v>
      </c>
      <c r="O16" s="19"/>
    </row>
    <row r="17" spans="1:15" ht="14.25" customHeight="1" x14ac:dyDescent="0.3">
      <c r="A17" s="38"/>
      <c r="B17" s="39"/>
      <c r="C17" s="40"/>
      <c r="D17" s="40"/>
      <c r="E17" s="40"/>
      <c r="F17" s="40"/>
      <c r="G17" s="40"/>
      <c r="H17" s="40"/>
      <c r="I17" s="40"/>
      <c r="J17" s="81"/>
      <c r="K17" s="80"/>
      <c r="M17" s="67"/>
      <c r="N17" s="19"/>
      <c r="O17" s="19"/>
    </row>
    <row r="18" spans="1:15" ht="121.5" customHeight="1" x14ac:dyDescent="0.3">
      <c r="A18" s="473" t="s">
        <v>9</v>
      </c>
      <c r="B18" s="41"/>
      <c r="C18" s="26" t="s">
        <v>147</v>
      </c>
      <c r="D18" s="26" t="s">
        <v>171</v>
      </c>
      <c r="E18" s="26" t="s">
        <v>27</v>
      </c>
      <c r="F18" s="26" t="s">
        <v>28</v>
      </c>
      <c r="G18" s="26" t="s">
        <v>10</v>
      </c>
      <c r="H18" s="26" t="s">
        <v>29</v>
      </c>
      <c r="I18" s="231" t="s">
        <v>26</v>
      </c>
      <c r="J18" s="64" t="s">
        <v>37</v>
      </c>
      <c r="K18" s="64" t="s">
        <v>38</v>
      </c>
      <c r="O18" s="19"/>
    </row>
    <row r="19" spans="1:15" ht="15.75" customHeight="1" x14ac:dyDescent="0.3">
      <c r="A19" s="474"/>
      <c r="B19" s="156" t="s">
        <v>190</v>
      </c>
      <c r="C19" s="236">
        <f>34634.49/12*13</f>
        <v>37520.697500000002</v>
      </c>
      <c r="D19" s="236">
        <f>28.86*13</f>
        <v>375.18</v>
      </c>
      <c r="E19" s="236"/>
      <c r="F19" s="236"/>
      <c r="G19" s="236">
        <f>+C19+D19+E19+F19</f>
        <v>37895.877500000002</v>
      </c>
      <c r="H19" s="236">
        <f>+(C19+D19+E19)*38.38%+(F19*32.7%)</f>
        <v>14544.437784500002</v>
      </c>
      <c r="I19" s="235" t="str">
        <f>+IF(E19&lt;&gt;0,+ROUND(+G19+H19,2),"0")</f>
        <v>0</v>
      </c>
      <c r="J19" s="63"/>
      <c r="K19" s="79">
        <f>+ROUND(I19*J19,2)</f>
        <v>0</v>
      </c>
    </row>
    <row r="20" spans="1:15" x14ac:dyDescent="0.3">
      <c r="A20" s="474"/>
      <c r="B20" s="39"/>
      <c r="C20" s="40"/>
      <c r="D20" s="40"/>
      <c r="E20" s="40"/>
      <c r="F20" s="40"/>
      <c r="G20" s="40"/>
      <c r="H20" s="40"/>
      <c r="I20" s="80"/>
      <c r="J20" s="81"/>
      <c r="K20" s="80"/>
    </row>
    <row r="21" spans="1:15" ht="37.5" x14ac:dyDescent="0.3">
      <c r="A21" s="474"/>
      <c r="B21" s="41"/>
      <c r="C21" s="26" t="s">
        <v>172</v>
      </c>
      <c r="D21" s="26" t="s">
        <v>173</v>
      </c>
      <c r="E21" s="26" t="s">
        <v>189</v>
      </c>
      <c r="F21" s="26" t="s">
        <v>175</v>
      </c>
      <c r="G21" s="26" t="s">
        <v>32</v>
      </c>
      <c r="H21" s="26" t="s">
        <v>75</v>
      </c>
      <c r="I21" s="231" t="s">
        <v>26</v>
      </c>
      <c r="J21" s="64" t="s">
        <v>37</v>
      </c>
      <c r="K21" s="64" t="s">
        <v>38</v>
      </c>
    </row>
    <row r="22" spans="1:15" x14ac:dyDescent="0.3">
      <c r="A22" s="474"/>
      <c r="B22" s="156" t="s">
        <v>11</v>
      </c>
      <c r="C22" s="29">
        <f>25363.13</f>
        <v>25363.13</v>
      </c>
      <c r="D22" s="232">
        <f>21.14*12</f>
        <v>253.68</v>
      </c>
      <c r="E22" s="232"/>
      <c r="F22" s="42">
        <f>+ROUND((C22+D22+E22)/12,2)</f>
        <v>2134.73</v>
      </c>
      <c r="G22" s="232">
        <f>+F22+D22+C22+E22</f>
        <v>27751.54</v>
      </c>
      <c r="H22" s="33">
        <f>G22*38.38%</f>
        <v>10651.041052</v>
      </c>
      <c r="I22" s="235">
        <f>+ROUND(+G22+H22,2)</f>
        <v>38402.58</v>
      </c>
      <c r="J22" s="65"/>
      <c r="K22" s="79">
        <f>+ROUND(I22*J22,2)</f>
        <v>0</v>
      </c>
    </row>
    <row r="23" spans="1:15" ht="9" customHeight="1" x14ac:dyDescent="0.3">
      <c r="A23" s="474"/>
      <c r="B23" s="43"/>
      <c r="C23" s="44"/>
      <c r="D23" s="45"/>
      <c r="E23" s="45"/>
      <c r="F23" s="46"/>
      <c r="G23" s="44"/>
      <c r="H23" s="44"/>
      <c r="I23" s="44"/>
      <c r="J23" s="46"/>
      <c r="K23" s="46"/>
    </row>
    <row r="24" spans="1:15" ht="30.6" customHeight="1" x14ac:dyDescent="0.3">
      <c r="A24" s="474"/>
      <c r="B24" s="156" t="s">
        <v>12</v>
      </c>
      <c r="C24" s="29">
        <f>20884.37</f>
        <v>20884.37</v>
      </c>
      <c r="D24" s="232">
        <f>17.4*12</f>
        <v>208.79999999999998</v>
      </c>
      <c r="E24" s="232"/>
      <c r="F24" s="42">
        <f>+ROUND((C24+D24+E24)/12,2)</f>
        <v>1757.76</v>
      </c>
      <c r="G24" s="232">
        <f>+F24+D24+C24+E24</f>
        <v>22850.93</v>
      </c>
      <c r="H24" s="33">
        <f>G24*38.38%</f>
        <v>8770.1869340000012</v>
      </c>
      <c r="I24" s="235">
        <f>+ROUND(+G24+H24,2)</f>
        <v>31621.119999999999</v>
      </c>
      <c r="J24" s="65">
        <v>1</v>
      </c>
      <c r="K24" s="79">
        <f>+ROUND(I24*J24,2)</f>
        <v>31621.119999999999</v>
      </c>
      <c r="L24" s="19"/>
    </row>
    <row r="25" spans="1:15" ht="8.25" customHeight="1" x14ac:dyDescent="0.3">
      <c r="A25" s="474"/>
      <c r="B25" s="48"/>
      <c r="C25" s="237"/>
      <c r="D25" s="238"/>
      <c r="E25" s="238"/>
      <c r="F25" s="49"/>
      <c r="G25" s="239"/>
      <c r="H25" s="238"/>
      <c r="I25" s="238"/>
      <c r="J25" s="49"/>
      <c r="K25" s="49"/>
    </row>
    <row r="26" spans="1:15" ht="26.1" customHeight="1" x14ac:dyDescent="0.3">
      <c r="A26" s="474"/>
      <c r="B26" s="156" t="s">
        <v>13</v>
      </c>
      <c r="C26" s="29">
        <f>19847.64</f>
        <v>19847.64</v>
      </c>
      <c r="D26" s="232">
        <f>16.54*12</f>
        <v>198.48</v>
      </c>
      <c r="E26" s="232"/>
      <c r="F26" s="42">
        <f>+ROUND((C26+D26+E26)/12,2)</f>
        <v>1670.51</v>
      </c>
      <c r="G26" s="232">
        <f>+F26+D26+C26+E26</f>
        <v>21716.63</v>
      </c>
      <c r="H26" s="33">
        <f>G26*38.38%</f>
        <v>8334.8425940000016</v>
      </c>
      <c r="I26" s="235">
        <f>+ROUND(+G26+H26,2)</f>
        <v>30051.47</v>
      </c>
      <c r="J26" s="65"/>
      <c r="K26" s="79">
        <f>+ROUND(I26*J26,2)</f>
        <v>0</v>
      </c>
    </row>
    <row r="27" spans="1:15" ht="9" customHeight="1" x14ac:dyDescent="0.3">
      <c r="A27" s="475"/>
      <c r="B27" s="43"/>
      <c r="C27" s="83"/>
      <c r="D27" s="45"/>
      <c r="E27" s="84"/>
      <c r="F27" s="83"/>
      <c r="G27" s="83"/>
      <c r="H27" s="85"/>
      <c r="I27" s="85"/>
      <c r="J27" s="85"/>
      <c r="K27" s="85"/>
    </row>
    <row r="28" spans="1:15" ht="18.75" customHeight="1" x14ac:dyDescent="0.35">
      <c r="B28" s="12"/>
      <c r="C28" s="86"/>
      <c r="D28" s="87"/>
      <c r="E28" s="87"/>
      <c r="F28" s="86"/>
      <c r="G28" s="88" t="s">
        <v>15</v>
      </c>
      <c r="H28" s="89" t="s">
        <v>16</v>
      </c>
      <c r="I28" s="90"/>
      <c r="J28" s="91">
        <f>+J7</f>
        <v>0</v>
      </c>
      <c r="K28" s="92">
        <f>+K7</f>
        <v>0</v>
      </c>
    </row>
    <row r="29" spans="1:15" ht="19.5" x14ac:dyDescent="0.35">
      <c r="B29" s="72"/>
      <c r="C29" s="72"/>
      <c r="D29" s="12"/>
      <c r="E29" s="12"/>
      <c r="F29" s="72"/>
      <c r="G29" s="88" t="s">
        <v>15</v>
      </c>
      <c r="H29" s="93" t="s">
        <v>207</v>
      </c>
      <c r="I29" s="31"/>
      <c r="J29" s="94">
        <f>+SUM(J8:J27)</f>
        <v>1</v>
      </c>
      <c r="K29" s="79">
        <f>+SUM(K8:K27)</f>
        <v>31621.119999999999</v>
      </c>
    </row>
    <row r="30" spans="1:15" x14ac:dyDescent="0.3">
      <c r="B30" s="72"/>
      <c r="C30" s="72"/>
      <c r="D30" s="72"/>
      <c r="E30" s="72"/>
      <c r="F30" s="72"/>
      <c r="G30" s="72"/>
      <c r="H30" s="9" t="s">
        <v>18</v>
      </c>
      <c r="I30" s="9"/>
      <c r="J30" s="73">
        <f>+SUM(J7:J27)</f>
        <v>1</v>
      </c>
      <c r="K30" s="66">
        <f>+SUM(K7:K27)</f>
        <v>31621.119999999999</v>
      </c>
    </row>
    <row r="31" spans="1:15" x14ac:dyDescent="0.3">
      <c r="B31" s="72"/>
      <c r="C31" s="72"/>
      <c r="D31" s="72"/>
      <c r="E31" s="72"/>
      <c r="F31" s="72"/>
      <c r="G31" s="72"/>
      <c r="H31" s="249"/>
      <c r="I31" s="249"/>
      <c r="J31" s="250"/>
      <c r="K31" s="75"/>
    </row>
    <row r="32" spans="1:15" ht="46.5" customHeight="1" x14ac:dyDescent="0.3">
      <c r="H32" s="521" t="s">
        <v>192</v>
      </c>
      <c r="I32" s="521"/>
      <c r="J32" s="521"/>
      <c r="K32" s="253" t="s">
        <v>196</v>
      </c>
    </row>
    <row r="33" spans="1:14" ht="39" customHeight="1" x14ac:dyDescent="0.3">
      <c r="H33" s="511" t="s">
        <v>193</v>
      </c>
      <c r="I33" s="512"/>
      <c r="J33" s="513"/>
      <c r="K33" s="96">
        <f>+ROUND(K28*75%,2)</f>
        <v>0</v>
      </c>
      <c r="N33" s="254">
        <f>+K30-K33-K34</f>
        <v>7905.2799999999988</v>
      </c>
    </row>
    <row r="34" spans="1:14" ht="72" customHeight="1" x14ac:dyDescent="0.3">
      <c r="H34" s="511" t="s">
        <v>206</v>
      </c>
      <c r="I34" s="512"/>
      <c r="J34" s="513"/>
      <c r="K34" s="96">
        <f>+ROUND(K29*75%,2)</f>
        <v>23715.84</v>
      </c>
    </row>
    <row r="35" spans="1:14" ht="14.1" customHeight="1" x14ac:dyDescent="0.3">
      <c r="M35" s="242"/>
    </row>
    <row r="36" spans="1:14" ht="80.45" customHeight="1" x14ac:dyDescent="0.3">
      <c r="H36" s="521" t="s">
        <v>191</v>
      </c>
      <c r="I36" s="521"/>
      <c r="J36" s="521"/>
      <c r="K36" s="251" t="s">
        <v>270</v>
      </c>
      <c r="M36" s="242"/>
    </row>
    <row r="37" spans="1:14" ht="31.5" customHeight="1" x14ac:dyDescent="0.3">
      <c r="H37" s="517" t="s">
        <v>194</v>
      </c>
      <c r="I37" s="518"/>
      <c r="J37" s="519"/>
      <c r="K37" s="93"/>
      <c r="M37" s="242"/>
    </row>
    <row r="38" spans="1:14" ht="38.450000000000003" customHeight="1" x14ac:dyDescent="0.3">
      <c r="H38" s="516" t="s">
        <v>208</v>
      </c>
      <c r="I38" s="516"/>
      <c r="J38" s="516"/>
      <c r="K38" s="31"/>
      <c r="M38" s="96"/>
    </row>
    <row r="39" spans="1:14" ht="21.6" customHeight="1" x14ac:dyDescent="0.3">
      <c r="I39" s="515"/>
      <c r="J39" s="515"/>
      <c r="M39" s="247"/>
    </row>
    <row r="40" spans="1:14" ht="50.1" customHeight="1" x14ac:dyDescent="0.3">
      <c r="F40" s="248"/>
      <c r="G40" s="248"/>
      <c r="H40" s="520" t="s">
        <v>195</v>
      </c>
      <c r="I40" s="520"/>
      <c r="J40" s="520"/>
      <c r="K40" s="253" t="s">
        <v>196</v>
      </c>
      <c r="M40" s="247"/>
    </row>
    <row r="41" spans="1:14" ht="49.5" customHeight="1" x14ac:dyDescent="0.3">
      <c r="F41" s="248"/>
      <c r="H41" s="514" t="s">
        <v>197</v>
      </c>
      <c r="I41" s="514"/>
      <c r="J41" s="514"/>
      <c r="K41" s="252">
        <f>+K33-K37</f>
        <v>0</v>
      </c>
      <c r="M41" s="247"/>
    </row>
    <row r="42" spans="1:14" ht="55.5" customHeight="1" x14ac:dyDescent="0.3">
      <c r="F42" s="248"/>
      <c r="H42" s="514" t="s">
        <v>209</v>
      </c>
      <c r="I42" s="514"/>
      <c r="J42" s="514"/>
      <c r="K42" s="96">
        <f>+K34-K38</f>
        <v>23715.84</v>
      </c>
      <c r="M42" s="247"/>
    </row>
    <row r="43" spans="1:14" ht="19.5" thickBot="1" x14ac:dyDescent="0.35"/>
    <row r="44" spans="1:14" x14ac:dyDescent="0.3">
      <c r="A44" s="505" t="s">
        <v>48</v>
      </c>
      <c r="B44" s="506"/>
      <c r="C44" s="506"/>
      <c r="D44" s="506"/>
      <c r="E44" s="506"/>
      <c r="F44" s="506"/>
      <c r="G44" s="506"/>
      <c r="H44" s="506"/>
      <c r="I44" s="506"/>
      <c r="J44" s="506"/>
      <c r="K44" s="507"/>
      <c r="L44" s="51"/>
      <c r="M44" s="51"/>
    </row>
    <row r="45" spans="1:14" ht="81.75" customHeight="1" x14ac:dyDescent="0.3">
      <c r="A45" s="508" t="s">
        <v>73</v>
      </c>
      <c r="B45" s="509"/>
      <c r="C45" s="509"/>
      <c r="D45" s="509"/>
      <c r="E45" s="509"/>
      <c r="F45" s="509"/>
      <c r="G45" s="509"/>
      <c r="H45" s="509"/>
      <c r="I45" s="509"/>
      <c r="J45" s="509"/>
      <c r="K45" s="510"/>
      <c r="L45" s="52"/>
      <c r="M45" s="52"/>
    </row>
    <row r="46" spans="1:14" ht="85.5" customHeight="1" x14ac:dyDescent="0.3">
      <c r="A46" s="459" t="s">
        <v>74</v>
      </c>
      <c r="B46" s="459"/>
      <c r="C46" s="459"/>
      <c r="D46" s="459"/>
      <c r="E46" s="459"/>
      <c r="F46" s="459"/>
      <c r="G46" s="459"/>
      <c r="H46" s="459"/>
      <c r="I46" s="459"/>
      <c r="J46" s="459"/>
      <c r="K46" s="459"/>
      <c r="L46" s="52"/>
      <c r="M46" s="52"/>
    </row>
    <row r="48" spans="1:14" ht="81.599999999999994" customHeight="1" x14ac:dyDescent="0.3"/>
  </sheetData>
  <sheetProtection selectLockedCells="1" selectUnlockedCells="1"/>
  <mergeCells count="22">
    <mergeCell ref="H36:J36"/>
    <mergeCell ref="A1:C1"/>
    <mergeCell ref="A2:C2"/>
    <mergeCell ref="A3:C3"/>
    <mergeCell ref="H1:K1"/>
    <mergeCell ref="H2:K3"/>
    <mergeCell ref="A46:K46"/>
    <mergeCell ref="A5:K5"/>
    <mergeCell ref="A6:A8"/>
    <mergeCell ref="A44:K44"/>
    <mergeCell ref="A45:K45"/>
    <mergeCell ref="A18:A27"/>
    <mergeCell ref="H33:J33"/>
    <mergeCell ref="H34:J34"/>
    <mergeCell ref="H42:J42"/>
    <mergeCell ref="I39:J39"/>
    <mergeCell ref="H38:J38"/>
    <mergeCell ref="H37:J37"/>
    <mergeCell ref="H40:J40"/>
    <mergeCell ref="H41:J41"/>
    <mergeCell ref="A11:A16"/>
    <mergeCell ref="H32:J32"/>
  </mergeCells>
  <hyperlinks>
    <hyperlink ref="D3" r:id="rId1" xr:uid="{7DFA75F0-FFEC-4FEF-9FC1-6A4AAD16E23A}"/>
  </hyperlinks>
  <pageMargins left="0.45" right="0.47013888888888888" top="0.62013888888888891" bottom="0.47013888888888888" header="0.51180555555555551" footer="0.51180555555555551"/>
  <pageSetup paperSize="9" scale="27" firstPageNumber="0"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08CF4-A8F3-456A-82ED-F0F4F1716F11}">
  <sheetPr>
    <tabColor theme="7"/>
    <pageSetUpPr fitToPage="1"/>
  </sheetPr>
  <dimension ref="A1:N48"/>
  <sheetViews>
    <sheetView showGridLines="0" zoomScale="70" zoomScaleNormal="70" workbookViewId="0">
      <selection activeCell="E3" sqref="E3"/>
    </sheetView>
  </sheetViews>
  <sheetFormatPr defaultColWidth="8.5703125" defaultRowHeight="18.75" x14ac:dyDescent="0.3"/>
  <cols>
    <col min="1" max="1" width="8.5703125" style="11" customWidth="1"/>
    <col min="2" max="2" width="35.5703125" style="11" bestFit="1" customWidth="1"/>
    <col min="3" max="3" width="16.28515625" style="11" customWidth="1"/>
    <col min="4" max="4" width="23" style="11" customWidth="1"/>
    <col min="5" max="5" width="14.42578125" style="11" customWidth="1"/>
    <col min="6" max="6" width="14.28515625" style="11" bestFit="1" customWidth="1"/>
    <col min="7" max="7" width="15.42578125" style="11" customWidth="1"/>
    <col min="8" max="8" width="18.7109375" style="11" bestFit="1" customWidth="1"/>
    <col min="9" max="9" width="18.140625" style="11" customWidth="1"/>
    <col min="10" max="10" width="16.28515625" style="11" customWidth="1"/>
    <col min="11" max="11" width="29.85546875" style="11" customWidth="1"/>
    <col min="12" max="12" width="12" style="11" customWidth="1"/>
    <col min="13" max="13" width="8.5703125" style="11"/>
    <col min="14" max="14" width="12" style="11" customWidth="1"/>
    <col min="15" max="15" width="11.42578125" style="11" customWidth="1"/>
    <col min="16" max="17" width="12" style="11" customWidth="1"/>
    <col min="18" max="254" width="8.5703125" style="11"/>
    <col min="255" max="255" width="13.28515625" style="11" bestFit="1" customWidth="1"/>
    <col min="256" max="256" width="16.28515625" style="11" customWidth="1"/>
    <col min="257" max="257" width="15.28515625" style="11" customWidth="1"/>
    <col min="258" max="258" width="14.42578125" style="11" customWidth="1"/>
    <col min="259" max="259" width="14.28515625" style="11" bestFit="1" customWidth="1"/>
    <col min="260" max="260" width="12.7109375" style="11" customWidth="1"/>
    <col min="261" max="261" width="18.7109375" style="11" bestFit="1" customWidth="1"/>
    <col min="262" max="262" width="14.28515625" style="11" customWidth="1"/>
    <col min="263" max="263" width="11.7109375" style="11" customWidth="1"/>
    <col min="264" max="264" width="12.7109375" style="11" customWidth="1"/>
    <col min="265" max="265" width="16.28515625" style="11" customWidth="1"/>
    <col min="266" max="266" width="12.5703125" style="11" customWidth="1"/>
    <col min="267" max="267" width="17.5703125" style="11" customWidth="1"/>
    <col min="268" max="268" width="12" style="11" customWidth="1"/>
    <col min="269" max="269" width="8.5703125" style="11"/>
    <col min="270" max="270" width="12" style="11" customWidth="1"/>
    <col min="271" max="271" width="11.42578125" style="11" customWidth="1"/>
    <col min="272" max="273" width="12" style="11" customWidth="1"/>
    <col min="274" max="510" width="8.5703125" style="11"/>
    <col min="511" max="511" width="13.28515625" style="11" bestFit="1" customWidth="1"/>
    <col min="512" max="512" width="16.28515625" style="11" customWidth="1"/>
    <col min="513" max="513" width="15.28515625" style="11" customWidth="1"/>
    <col min="514" max="514" width="14.42578125" style="11" customWidth="1"/>
    <col min="515" max="515" width="14.28515625" style="11" bestFit="1" customWidth="1"/>
    <col min="516" max="516" width="12.7109375" style="11" customWidth="1"/>
    <col min="517" max="517" width="18.7109375" style="11" bestFit="1" customWidth="1"/>
    <col min="518" max="518" width="14.28515625" style="11" customWidth="1"/>
    <col min="519" max="519" width="11.7109375" style="11" customWidth="1"/>
    <col min="520" max="520" width="12.7109375" style="11" customWidth="1"/>
    <col min="521" max="521" width="16.28515625" style="11" customWidth="1"/>
    <col min="522" max="522" width="12.5703125" style="11" customWidth="1"/>
    <col min="523" max="523" width="17.5703125" style="11" customWidth="1"/>
    <col min="524" max="524" width="12" style="11" customWidth="1"/>
    <col min="525" max="525" width="8.5703125" style="11"/>
    <col min="526" max="526" width="12" style="11" customWidth="1"/>
    <col min="527" max="527" width="11.42578125" style="11" customWidth="1"/>
    <col min="528" max="529" width="12" style="11" customWidth="1"/>
    <col min="530" max="766" width="8.5703125" style="11"/>
    <col min="767" max="767" width="13.28515625" style="11" bestFit="1" customWidth="1"/>
    <col min="768" max="768" width="16.28515625" style="11" customWidth="1"/>
    <col min="769" max="769" width="15.28515625" style="11" customWidth="1"/>
    <col min="770" max="770" width="14.42578125" style="11" customWidth="1"/>
    <col min="771" max="771" width="14.28515625" style="11" bestFit="1" customWidth="1"/>
    <col min="772" max="772" width="12.7109375" style="11" customWidth="1"/>
    <col min="773" max="773" width="18.7109375" style="11" bestFit="1" customWidth="1"/>
    <col min="774" max="774" width="14.28515625" style="11" customWidth="1"/>
    <col min="775" max="775" width="11.7109375" style="11" customWidth="1"/>
    <col min="776" max="776" width="12.7109375" style="11" customWidth="1"/>
    <col min="777" max="777" width="16.28515625" style="11" customWidth="1"/>
    <col min="778" max="778" width="12.5703125" style="11" customWidth="1"/>
    <col min="779" max="779" width="17.5703125" style="11" customWidth="1"/>
    <col min="780" max="780" width="12" style="11" customWidth="1"/>
    <col min="781" max="781" width="8.5703125" style="11"/>
    <col min="782" max="782" width="12" style="11" customWidth="1"/>
    <col min="783" max="783" width="11.42578125" style="11" customWidth="1"/>
    <col min="784" max="785" width="12" style="11" customWidth="1"/>
    <col min="786" max="1022" width="8.5703125" style="11"/>
    <col min="1023" max="1023" width="13.28515625" style="11" bestFit="1" customWidth="1"/>
    <col min="1024" max="1024" width="16.28515625" style="11" customWidth="1"/>
    <col min="1025" max="1025" width="15.28515625" style="11" customWidth="1"/>
    <col min="1026" max="1026" width="14.42578125" style="11" customWidth="1"/>
    <col min="1027" max="1027" width="14.28515625" style="11" bestFit="1" customWidth="1"/>
    <col min="1028" max="1028" width="12.7109375" style="11" customWidth="1"/>
    <col min="1029" max="1029" width="18.7109375" style="11" bestFit="1" customWidth="1"/>
    <col min="1030" max="1030" width="14.28515625" style="11" customWidth="1"/>
    <col min="1031" max="1031" width="11.7109375" style="11" customWidth="1"/>
    <col min="1032" max="1032" width="12.7109375" style="11" customWidth="1"/>
    <col min="1033" max="1033" width="16.28515625" style="11" customWidth="1"/>
    <col min="1034" max="1034" width="12.5703125" style="11" customWidth="1"/>
    <col min="1035" max="1035" width="17.5703125" style="11" customWidth="1"/>
    <col min="1036" max="1036" width="12" style="11" customWidth="1"/>
    <col min="1037" max="1037" width="8.5703125" style="11"/>
    <col min="1038" max="1038" width="12" style="11" customWidth="1"/>
    <col min="1039" max="1039" width="11.42578125" style="11" customWidth="1"/>
    <col min="1040" max="1041" width="12" style="11" customWidth="1"/>
    <col min="1042" max="1278" width="8.5703125" style="11"/>
    <col min="1279" max="1279" width="13.28515625" style="11" bestFit="1" customWidth="1"/>
    <col min="1280" max="1280" width="16.28515625" style="11" customWidth="1"/>
    <col min="1281" max="1281" width="15.28515625" style="11" customWidth="1"/>
    <col min="1282" max="1282" width="14.42578125" style="11" customWidth="1"/>
    <col min="1283" max="1283" width="14.28515625" style="11" bestFit="1" customWidth="1"/>
    <col min="1284" max="1284" width="12.7109375" style="11" customWidth="1"/>
    <col min="1285" max="1285" width="18.7109375" style="11" bestFit="1" customWidth="1"/>
    <col min="1286" max="1286" width="14.28515625" style="11" customWidth="1"/>
    <col min="1287" max="1287" width="11.7109375" style="11" customWidth="1"/>
    <col min="1288" max="1288" width="12.7109375" style="11" customWidth="1"/>
    <col min="1289" max="1289" width="16.28515625" style="11" customWidth="1"/>
    <col min="1290" max="1290" width="12.5703125" style="11" customWidth="1"/>
    <col min="1291" max="1291" width="17.5703125" style="11" customWidth="1"/>
    <col min="1292" max="1292" width="12" style="11" customWidth="1"/>
    <col min="1293" max="1293" width="8.5703125" style="11"/>
    <col min="1294" max="1294" width="12" style="11" customWidth="1"/>
    <col min="1295" max="1295" width="11.42578125" style="11" customWidth="1"/>
    <col min="1296" max="1297" width="12" style="11" customWidth="1"/>
    <col min="1298" max="1534" width="8.5703125" style="11"/>
    <col min="1535" max="1535" width="13.28515625" style="11" bestFit="1" customWidth="1"/>
    <col min="1536" max="1536" width="16.28515625" style="11" customWidth="1"/>
    <col min="1537" max="1537" width="15.28515625" style="11" customWidth="1"/>
    <col min="1538" max="1538" width="14.42578125" style="11" customWidth="1"/>
    <col min="1539" max="1539" width="14.28515625" style="11" bestFit="1" customWidth="1"/>
    <col min="1540" max="1540" width="12.7109375" style="11" customWidth="1"/>
    <col min="1541" max="1541" width="18.7109375" style="11" bestFit="1" customWidth="1"/>
    <col min="1542" max="1542" width="14.28515625" style="11" customWidth="1"/>
    <col min="1543" max="1543" width="11.7109375" style="11" customWidth="1"/>
    <col min="1544" max="1544" width="12.7109375" style="11" customWidth="1"/>
    <col min="1545" max="1545" width="16.28515625" style="11" customWidth="1"/>
    <col min="1546" max="1546" width="12.5703125" style="11" customWidth="1"/>
    <col min="1547" max="1547" width="17.5703125" style="11" customWidth="1"/>
    <col min="1548" max="1548" width="12" style="11" customWidth="1"/>
    <col min="1549" max="1549" width="8.5703125" style="11"/>
    <col min="1550" max="1550" width="12" style="11" customWidth="1"/>
    <col min="1551" max="1551" width="11.42578125" style="11" customWidth="1"/>
    <col min="1552" max="1553" width="12" style="11" customWidth="1"/>
    <col min="1554" max="1790" width="8.5703125" style="11"/>
    <col min="1791" max="1791" width="13.28515625" style="11" bestFit="1" customWidth="1"/>
    <col min="1792" max="1792" width="16.28515625" style="11" customWidth="1"/>
    <col min="1793" max="1793" width="15.28515625" style="11" customWidth="1"/>
    <col min="1794" max="1794" width="14.42578125" style="11" customWidth="1"/>
    <col min="1795" max="1795" width="14.28515625" style="11" bestFit="1" customWidth="1"/>
    <col min="1796" max="1796" width="12.7109375" style="11" customWidth="1"/>
    <col min="1797" max="1797" width="18.7109375" style="11" bestFit="1" customWidth="1"/>
    <col min="1798" max="1798" width="14.28515625" style="11" customWidth="1"/>
    <col min="1799" max="1799" width="11.7109375" style="11" customWidth="1"/>
    <col min="1800" max="1800" width="12.7109375" style="11" customWidth="1"/>
    <col min="1801" max="1801" width="16.28515625" style="11" customWidth="1"/>
    <col min="1802" max="1802" width="12.5703125" style="11" customWidth="1"/>
    <col min="1803" max="1803" width="17.5703125" style="11" customWidth="1"/>
    <col min="1804" max="1804" width="12" style="11" customWidth="1"/>
    <col min="1805" max="1805" width="8.5703125" style="11"/>
    <col min="1806" max="1806" width="12" style="11" customWidth="1"/>
    <col min="1807" max="1807" width="11.42578125" style="11" customWidth="1"/>
    <col min="1808" max="1809" width="12" style="11" customWidth="1"/>
    <col min="1810" max="2046" width="8.5703125" style="11"/>
    <col min="2047" max="2047" width="13.28515625" style="11" bestFit="1" customWidth="1"/>
    <col min="2048" max="2048" width="16.28515625" style="11" customWidth="1"/>
    <col min="2049" max="2049" width="15.28515625" style="11" customWidth="1"/>
    <col min="2050" max="2050" width="14.42578125" style="11" customWidth="1"/>
    <col min="2051" max="2051" width="14.28515625" style="11" bestFit="1" customWidth="1"/>
    <col min="2052" max="2052" width="12.7109375" style="11" customWidth="1"/>
    <col min="2053" max="2053" width="18.7109375" style="11" bestFit="1" customWidth="1"/>
    <col min="2054" max="2054" width="14.28515625" style="11" customWidth="1"/>
    <col min="2055" max="2055" width="11.7109375" style="11" customWidth="1"/>
    <col min="2056" max="2056" width="12.7109375" style="11" customWidth="1"/>
    <col min="2057" max="2057" width="16.28515625" style="11" customWidth="1"/>
    <col min="2058" max="2058" width="12.5703125" style="11" customWidth="1"/>
    <col min="2059" max="2059" width="17.5703125" style="11" customWidth="1"/>
    <col min="2060" max="2060" width="12" style="11" customWidth="1"/>
    <col min="2061" max="2061" width="8.5703125" style="11"/>
    <col min="2062" max="2062" width="12" style="11" customWidth="1"/>
    <col min="2063" max="2063" width="11.42578125" style="11" customWidth="1"/>
    <col min="2064" max="2065" width="12" style="11" customWidth="1"/>
    <col min="2066" max="2302" width="8.5703125" style="11"/>
    <col min="2303" max="2303" width="13.28515625" style="11" bestFit="1" customWidth="1"/>
    <col min="2304" max="2304" width="16.28515625" style="11" customWidth="1"/>
    <col min="2305" max="2305" width="15.28515625" style="11" customWidth="1"/>
    <col min="2306" max="2306" width="14.42578125" style="11" customWidth="1"/>
    <col min="2307" max="2307" width="14.28515625" style="11" bestFit="1" customWidth="1"/>
    <col min="2308" max="2308" width="12.7109375" style="11" customWidth="1"/>
    <col min="2309" max="2309" width="18.7109375" style="11" bestFit="1" customWidth="1"/>
    <col min="2310" max="2310" width="14.28515625" style="11" customWidth="1"/>
    <col min="2311" max="2311" width="11.7109375" style="11" customWidth="1"/>
    <col min="2312" max="2312" width="12.7109375" style="11" customWidth="1"/>
    <col min="2313" max="2313" width="16.28515625" style="11" customWidth="1"/>
    <col min="2314" max="2314" width="12.5703125" style="11" customWidth="1"/>
    <col min="2315" max="2315" width="17.5703125" style="11" customWidth="1"/>
    <col min="2316" max="2316" width="12" style="11" customWidth="1"/>
    <col min="2317" max="2317" width="8.5703125" style="11"/>
    <col min="2318" max="2318" width="12" style="11" customWidth="1"/>
    <col min="2319" max="2319" width="11.42578125" style="11" customWidth="1"/>
    <col min="2320" max="2321" width="12" style="11" customWidth="1"/>
    <col min="2322" max="2558" width="8.5703125" style="11"/>
    <col min="2559" max="2559" width="13.28515625" style="11" bestFit="1" customWidth="1"/>
    <col min="2560" max="2560" width="16.28515625" style="11" customWidth="1"/>
    <col min="2561" max="2561" width="15.28515625" style="11" customWidth="1"/>
    <col min="2562" max="2562" width="14.42578125" style="11" customWidth="1"/>
    <col min="2563" max="2563" width="14.28515625" style="11" bestFit="1" customWidth="1"/>
    <col min="2564" max="2564" width="12.7109375" style="11" customWidth="1"/>
    <col min="2565" max="2565" width="18.7109375" style="11" bestFit="1" customWidth="1"/>
    <col min="2566" max="2566" width="14.28515625" style="11" customWidth="1"/>
    <col min="2567" max="2567" width="11.7109375" style="11" customWidth="1"/>
    <col min="2568" max="2568" width="12.7109375" style="11" customWidth="1"/>
    <col min="2569" max="2569" width="16.28515625" style="11" customWidth="1"/>
    <col min="2570" max="2570" width="12.5703125" style="11" customWidth="1"/>
    <col min="2571" max="2571" width="17.5703125" style="11" customWidth="1"/>
    <col min="2572" max="2572" width="12" style="11" customWidth="1"/>
    <col min="2573" max="2573" width="8.5703125" style="11"/>
    <col min="2574" max="2574" width="12" style="11" customWidth="1"/>
    <col min="2575" max="2575" width="11.42578125" style="11" customWidth="1"/>
    <col min="2576" max="2577" width="12" style="11" customWidth="1"/>
    <col min="2578" max="2814" width="8.5703125" style="11"/>
    <col min="2815" max="2815" width="13.28515625" style="11" bestFit="1" customWidth="1"/>
    <col min="2816" max="2816" width="16.28515625" style="11" customWidth="1"/>
    <col min="2817" max="2817" width="15.28515625" style="11" customWidth="1"/>
    <col min="2818" max="2818" width="14.42578125" style="11" customWidth="1"/>
    <col min="2819" max="2819" width="14.28515625" style="11" bestFit="1" customWidth="1"/>
    <col min="2820" max="2820" width="12.7109375" style="11" customWidth="1"/>
    <col min="2821" max="2821" width="18.7109375" style="11" bestFit="1" customWidth="1"/>
    <col min="2822" max="2822" width="14.28515625" style="11" customWidth="1"/>
    <col min="2823" max="2823" width="11.7109375" style="11" customWidth="1"/>
    <col min="2824" max="2824" width="12.7109375" style="11" customWidth="1"/>
    <col min="2825" max="2825" width="16.28515625" style="11" customWidth="1"/>
    <col min="2826" max="2826" width="12.5703125" style="11" customWidth="1"/>
    <col min="2827" max="2827" width="17.5703125" style="11" customWidth="1"/>
    <col min="2828" max="2828" width="12" style="11" customWidth="1"/>
    <col min="2829" max="2829" width="8.5703125" style="11"/>
    <col min="2830" max="2830" width="12" style="11" customWidth="1"/>
    <col min="2831" max="2831" width="11.42578125" style="11" customWidth="1"/>
    <col min="2832" max="2833" width="12" style="11" customWidth="1"/>
    <col min="2834" max="3070" width="8.5703125" style="11"/>
    <col min="3071" max="3071" width="13.28515625" style="11" bestFit="1" customWidth="1"/>
    <col min="3072" max="3072" width="16.28515625" style="11" customWidth="1"/>
    <col min="3073" max="3073" width="15.28515625" style="11" customWidth="1"/>
    <col min="3074" max="3074" width="14.42578125" style="11" customWidth="1"/>
    <col min="3075" max="3075" width="14.28515625" style="11" bestFit="1" customWidth="1"/>
    <col min="3076" max="3076" width="12.7109375" style="11" customWidth="1"/>
    <col min="3077" max="3077" width="18.7109375" style="11" bestFit="1" customWidth="1"/>
    <col min="3078" max="3078" width="14.28515625" style="11" customWidth="1"/>
    <col min="3079" max="3079" width="11.7109375" style="11" customWidth="1"/>
    <col min="3080" max="3080" width="12.7109375" style="11" customWidth="1"/>
    <col min="3081" max="3081" width="16.28515625" style="11" customWidth="1"/>
    <col min="3082" max="3082" width="12.5703125" style="11" customWidth="1"/>
    <col min="3083" max="3083" width="17.5703125" style="11" customWidth="1"/>
    <col min="3084" max="3084" width="12" style="11" customWidth="1"/>
    <col min="3085" max="3085" width="8.5703125" style="11"/>
    <col min="3086" max="3086" width="12" style="11" customWidth="1"/>
    <col min="3087" max="3087" width="11.42578125" style="11" customWidth="1"/>
    <col min="3088" max="3089" width="12" style="11" customWidth="1"/>
    <col min="3090" max="3326" width="8.5703125" style="11"/>
    <col min="3327" max="3327" width="13.28515625" style="11" bestFit="1" customWidth="1"/>
    <col min="3328" max="3328" width="16.28515625" style="11" customWidth="1"/>
    <col min="3329" max="3329" width="15.28515625" style="11" customWidth="1"/>
    <col min="3330" max="3330" width="14.42578125" style="11" customWidth="1"/>
    <col min="3331" max="3331" width="14.28515625" style="11" bestFit="1" customWidth="1"/>
    <col min="3332" max="3332" width="12.7109375" style="11" customWidth="1"/>
    <col min="3333" max="3333" width="18.7109375" style="11" bestFit="1" customWidth="1"/>
    <col min="3334" max="3334" width="14.28515625" style="11" customWidth="1"/>
    <col min="3335" max="3335" width="11.7109375" style="11" customWidth="1"/>
    <col min="3336" max="3336" width="12.7109375" style="11" customWidth="1"/>
    <col min="3337" max="3337" width="16.28515625" style="11" customWidth="1"/>
    <col min="3338" max="3338" width="12.5703125" style="11" customWidth="1"/>
    <col min="3339" max="3339" width="17.5703125" style="11" customWidth="1"/>
    <col min="3340" max="3340" width="12" style="11" customWidth="1"/>
    <col min="3341" max="3341" width="8.5703125" style="11"/>
    <col min="3342" max="3342" width="12" style="11" customWidth="1"/>
    <col min="3343" max="3343" width="11.42578125" style="11" customWidth="1"/>
    <col min="3344" max="3345" width="12" style="11" customWidth="1"/>
    <col min="3346" max="3582" width="8.5703125" style="11"/>
    <col min="3583" max="3583" width="13.28515625" style="11" bestFit="1" customWidth="1"/>
    <col min="3584" max="3584" width="16.28515625" style="11" customWidth="1"/>
    <col min="3585" max="3585" width="15.28515625" style="11" customWidth="1"/>
    <col min="3586" max="3586" width="14.42578125" style="11" customWidth="1"/>
    <col min="3587" max="3587" width="14.28515625" style="11" bestFit="1" customWidth="1"/>
    <col min="3588" max="3588" width="12.7109375" style="11" customWidth="1"/>
    <col min="3589" max="3589" width="18.7109375" style="11" bestFit="1" customWidth="1"/>
    <col min="3590" max="3590" width="14.28515625" style="11" customWidth="1"/>
    <col min="3591" max="3591" width="11.7109375" style="11" customWidth="1"/>
    <col min="3592" max="3592" width="12.7109375" style="11" customWidth="1"/>
    <col min="3593" max="3593" width="16.28515625" style="11" customWidth="1"/>
    <col min="3594" max="3594" width="12.5703125" style="11" customWidth="1"/>
    <col min="3595" max="3595" width="17.5703125" style="11" customWidth="1"/>
    <col min="3596" max="3596" width="12" style="11" customWidth="1"/>
    <col min="3597" max="3597" width="8.5703125" style="11"/>
    <col min="3598" max="3598" width="12" style="11" customWidth="1"/>
    <col min="3599" max="3599" width="11.42578125" style="11" customWidth="1"/>
    <col min="3600" max="3601" width="12" style="11" customWidth="1"/>
    <col min="3602" max="3838" width="8.5703125" style="11"/>
    <col min="3839" max="3839" width="13.28515625" style="11" bestFit="1" customWidth="1"/>
    <col min="3840" max="3840" width="16.28515625" style="11" customWidth="1"/>
    <col min="3841" max="3841" width="15.28515625" style="11" customWidth="1"/>
    <col min="3842" max="3842" width="14.42578125" style="11" customWidth="1"/>
    <col min="3843" max="3843" width="14.28515625" style="11" bestFit="1" customWidth="1"/>
    <col min="3844" max="3844" width="12.7109375" style="11" customWidth="1"/>
    <col min="3845" max="3845" width="18.7109375" style="11" bestFit="1" customWidth="1"/>
    <col min="3846" max="3846" width="14.28515625" style="11" customWidth="1"/>
    <col min="3847" max="3847" width="11.7109375" style="11" customWidth="1"/>
    <col min="3848" max="3848" width="12.7109375" style="11" customWidth="1"/>
    <col min="3849" max="3849" width="16.28515625" style="11" customWidth="1"/>
    <col min="3850" max="3850" width="12.5703125" style="11" customWidth="1"/>
    <col min="3851" max="3851" width="17.5703125" style="11" customWidth="1"/>
    <col min="3852" max="3852" width="12" style="11" customWidth="1"/>
    <col min="3853" max="3853" width="8.5703125" style="11"/>
    <col min="3854" max="3854" width="12" style="11" customWidth="1"/>
    <col min="3855" max="3855" width="11.42578125" style="11" customWidth="1"/>
    <col min="3856" max="3857" width="12" style="11" customWidth="1"/>
    <col min="3858" max="4094" width="8.5703125" style="11"/>
    <col min="4095" max="4095" width="13.28515625" style="11" bestFit="1" customWidth="1"/>
    <col min="4096" max="4096" width="16.28515625" style="11" customWidth="1"/>
    <col min="4097" max="4097" width="15.28515625" style="11" customWidth="1"/>
    <col min="4098" max="4098" width="14.42578125" style="11" customWidth="1"/>
    <col min="4099" max="4099" width="14.28515625" style="11" bestFit="1" customWidth="1"/>
    <col min="4100" max="4100" width="12.7109375" style="11" customWidth="1"/>
    <col min="4101" max="4101" width="18.7109375" style="11" bestFit="1" customWidth="1"/>
    <col min="4102" max="4102" width="14.28515625" style="11" customWidth="1"/>
    <col min="4103" max="4103" width="11.7109375" style="11" customWidth="1"/>
    <col min="4104" max="4104" width="12.7109375" style="11" customWidth="1"/>
    <col min="4105" max="4105" width="16.28515625" style="11" customWidth="1"/>
    <col min="4106" max="4106" width="12.5703125" style="11" customWidth="1"/>
    <col min="4107" max="4107" width="17.5703125" style="11" customWidth="1"/>
    <col min="4108" max="4108" width="12" style="11" customWidth="1"/>
    <col min="4109" max="4109" width="8.5703125" style="11"/>
    <col min="4110" max="4110" width="12" style="11" customWidth="1"/>
    <col min="4111" max="4111" width="11.42578125" style="11" customWidth="1"/>
    <col min="4112" max="4113" width="12" style="11" customWidth="1"/>
    <col min="4114" max="4350" width="8.5703125" style="11"/>
    <col min="4351" max="4351" width="13.28515625" style="11" bestFit="1" customWidth="1"/>
    <col min="4352" max="4352" width="16.28515625" style="11" customWidth="1"/>
    <col min="4353" max="4353" width="15.28515625" style="11" customWidth="1"/>
    <col min="4354" max="4354" width="14.42578125" style="11" customWidth="1"/>
    <col min="4355" max="4355" width="14.28515625" style="11" bestFit="1" customWidth="1"/>
    <col min="4356" max="4356" width="12.7109375" style="11" customWidth="1"/>
    <col min="4357" max="4357" width="18.7109375" style="11" bestFit="1" customWidth="1"/>
    <col min="4358" max="4358" width="14.28515625" style="11" customWidth="1"/>
    <col min="4359" max="4359" width="11.7109375" style="11" customWidth="1"/>
    <col min="4360" max="4360" width="12.7109375" style="11" customWidth="1"/>
    <col min="4361" max="4361" width="16.28515625" style="11" customWidth="1"/>
    <col min="4362" max="4362" width="12.5703125" style="11" customWidth="1"/>
    <col min="4363" max="4363" width="17.5703125" style="11" customWidth="1"/>
    <col min="4364" max="4364" width="12" style="11" customWidth="1"/>
    <col min="4365" max="4365" width="8.5703125" style="11"/>
    <col min="4366" max="4366" width="12" style="11" customWidth="1"/>
    <col min="4367" max="4367" width="11.42578125" style="11" customWidth="1"/>
    <col min="4368" max="4369" width="12" style="11" customWidth="1"/>
    <col min="4370" max="4606" width="8.5703125" style="11"/>
    <col min="4607" max="4607" width="13.28515625" style="11" bestFit="1" customWidth="1"/>
    <col min="4608" max="4608" width="16.28515625" style="11" customWidth="1"/>
    <col min="4609" max="4609" width="15.28515625" style="11" customWidth="1"/>
    <col min="4610" max="4610" width="14.42578125" style="11" customWidth="1"/>
    <col min="4611" max="4611" width="14.28515625" style="11" bestFit="1" customWidth="1"/>
    <col min="4612" max="4612" width="12.7109375" style="11" customWidth="1"/>
    <col min="4613" max="4613" width="18.7109375" style="11" bestFit="1" customWidth="1"/>
    <col min="4614" max="4614" width="14.28515625" style="11" customWidth="1"/>
    <col min="4615" max="4615" width="11.7109375" style="11" customWidth="1"/>
    <col min="4616" max="4616" width="12.7109375" style="11" customWidth="1"/>
    <col min="4617" max="4617" width="16.28515625" style="11" customWidth="1"/>
    <col min="4618" max="4618" width="12.5703125" style="11" customWidth="1"/>
    <col min="4619" max="4619" width="17.5703125" style="11" customWidth="1"/>
    <col min="4620" max="4620" width="12" style="11" customWidth="1"/>
    <col min="4621" max="4621" width="8.5703125" style="11"/>
    <col min="4622" max="4622" width="12" style="11" customWidth="1"/>
    <col min="4623" max="4623" width="11.42578125" style="11" customWidth="1"/>
    <col min="4624" max="4625" width="12" style="11" customWidth="1"/>
    <col min="4626" max="4862" width="8.5703125" style="11"/>
    <col min="4863" max="4863" width="13.28515625" style="11" bestFit="1" customWidth="1"/>
    <col min="4864" max="4864" width="16.28515625" style="11" customWidth="1"/>
    <col min="4865" max="4865" width="15.28515625" style="11" customWidth="1"/>
    <col min="4866" max="4866" width="14.42578125" style="11" customWidth="1"/>
    <col min="4867" max="4867" width="14.28515625" style="11" bestFit="1" customWidth="1"/>
    <col min="4868" max="4868" width="12.7109375" style="11" customWidth="1"/>
    <col min="4869" max="4869" width="18.7109375" style="11" bestFit="1" customWidth="1"/>
    <col min="4870" max="4870" width="14.28515625" style="11" customWidth="1"/>
    <col min="4871" max="4871" width="11.7109375" style="11" customWidth="1"/>
    <col min="4872" max="4872" width="12.7109375" style="11" customWidth="1"/>
    <col min="4873" max="4873" width="16.28515625" style="11" customWidth="1"/>
    <col min="4874" max="4874" width="12.5703125" style="11" customWidth="1"/>
    <col min="4875" max="4875" width="17.5703125" style="11" customWidth="1"/>
    <col min="4876" max="4876" width="12" style="11" customWidth="1"/>
    <col min="4877" max="4877" width="8.5703125" style="11"/>
    <col min="4878" max="4878" width="12" style="11" customWidth="1"/>
    <col min="4879" max="4879" width="11.42578125" style="11" customWidth="1"/>
    <col min="4880" max="4881" width="12" style="11" customWidth="1"/>
    <col min="4882" max="5118" width="8.5703125" style="11"/>
    <col min="5119" max="5119" width="13.28515625" style="11" bestFit="1" customWidth="1"/>
    <col min="5120" max="5120" width="16.28515625" style="11" customWidth="1"/>
    <col min="5121" max="5121" width="15.28515625" style="11" customWidth="1"/>
    <col min="5122" max="5122" width="14.42578125" style="11" customWidth="1"/>
    <col min="5123" max="5123" width="14.28515625" style="11" bestFit="1" customWidth="1"/>
    <col min="5124" max="5124" width="12.7109375" style="11" customWidth="1"/>
    <col min="5125" max="5125" width="18.7109375" style="11" bestFit="1" customWidth="1"/>
    <col min="5126" max="5126" width="14.28515625" style="11" customWidth="1"/>
    <col min="5127" max="5127" width="11.7109375" style="11" customWidth="1"/>
    <col min="5128" max="5128" width="12.7109375" style="11" customWidth="1"/>
    <col min="5129" max="5129" width="16.28515625" style="11" customWidth="1"/>
    <col min="5130" max="5130" width="12.5703125" style="11" customWidth="1"/>
    <col min="5131" max="5131" width="17.5703125" style="11" customWidth="1"/>
    <col min="5132" max="5132" width="12" style="11" customWidth="1"/>
    <col min="5133" max="5133" width="8.5703125" style="11"/>
    <col min="5134" max="5134" width="12" style="11" customWidth="1"/>
    <col min="5135" max="5135" width="11.42578125" style="11" customWidth="1"/>
    <col min="5136" max="5137" width="12" style="11" customWidth="1"/>
    <col min="5138" max="5374" width="8.5703125" style="11"/>
    <col min="5375" max="5375" width="13.28515625" style="11" bestFit="1" customWidth="1"/>
    <col min="5376" max="5376" width="16.28515625" style="11" customWidth="1"/>
    <col min="5377" max="5377" width="15.28515625" style="11" customWidth="1"/>
    <col min="5378" max="5378" width="14.42578125" style="11" customWidth="1"/>
    <col min="5379" max="5379" width="14.28515625" style="11" bestFit="1" customWidth="1"/>
    <col min="5380" max="5380" width="12.7109375" style="11" customWidth="1"/>
    <col min="5381" max="5381" width="18.7109375" style="11" bestFit="1" customWidth="1"/>
    <col min="5382" max="5382" width="14.28515625" style="11" customWidth="1"/>
    <col min="5383" max="5383" width="11.7109375" style="11" customWidth="1"/>
    <col min="5384" max="5384" width="12.7109375" style="11" customWidth="1"/>
    <col min="5385" max="5385" width="16.28515625" style="11" customWidth="1"/>
    <col min="5386" max="5386" width="12.5703125" style="11" customWidth="1"/>
    <col min="5387" max="5387" width="17.5703125" style="11" customWidth="1"/>
    <col min="5388" max="5388" width="12" style="11" customWidth="1"/>
    <col min="5389" max="5389" width="8.5703125" style="11"/>
    <col min="5390" max="5390" width="12" style="11" customWidth="1"/>
    <col min="5391" max="5391" width="11.42578125" style="11" customWidth="1"/>
    <col min="5392" max="5393" width="12" style="11" customWidth="1"/>
    <col min="5394" max="5630" width="8.5703125" style="11"/>
    <col min="5631" max="5631" width="13.28515625" style="11" bestFit="1" customWidth="1"/>
    <col min="5632" max="5632" width="16.28515625" style="11" customWidth="1"/>
    <col min="5633" max="5633" width="15.28515625" style="11" customWidth="1"/>
    <col min="5634" max="5634" width="14.42578125" style="11" customWidth="1"/>
    <col min="5635" max="5635" width="14.28515625" style="11" bestFit="1" customWidth="1"/>
    <col min="5636" max="5636" width="12.7109375" style="11" customWidth="1"/>
    <col min="5637" max="5637" width="18.7109375" style="11" bestFit="1" customWidth="1"/>
    <col min="5638" max="5638" width="14.28515625" style="11" customWidth="1"/>
    <col min="5639" max="5639" width="11.7109375" style="11" customWidth="1"/>
    <col min="5640" max="5640" width="12.7109375" style="11" customWidth="1"/>
    <col min="5641" max="5641" width="16.28515625" style="11" customWidth="1"/>
    <col min="5642" max="5642" width="12.5703125" style="11" customWidth="1"/>
    <col min="5643" max="5643" width="17.5703125" style="11" customWidth="1"/>
    <col min="5644" max="5644" width="12" style="11" customWidth="1"/>
    <col min="5645" max="5645" width="8.5703125" style="11"/>
    <col min="5646" max="5646" width="12" style="11" customWidth="1"/>
    <col min="5647" max="5647" width="11.42578125" style="11" customWidth="1"/>
    <col min="5648" max="5649" width="12" style="11" customWidth="1"/>
    <col min="5650" max="5886" width="8.5703125" style="11"/>
    <col min="5887" max="5887" width="13.28515625" style="11" bestFit="1" customWidth="1"/>
    <col min="5888" max="5888" width="16.28515625" style="11" customWidth="1"/>
    <col min="5889" max="5889" width="15.28515625" style="11" customWidth="1"/>
    <col min="5890" max="5890" width="14.42578125" style="11" customWidth="1"/>
    <col min="5891" max="5891" width="14.28515625" style="11" bestFit="1" customWidth="1"/>
    <col min="5892" max="5892" width="12.7109375" style="11" customWidth="1"/>
    <col min="5893" max="5893" width="18.7109375" style="11" bestFit="1" customWidth="1"/>
    <col min="5894" max="5894" width="14.28515625" style="11" customWidth="1"/>
    <col min="5895" max="5895" width="11.7109375" style="11" customWidth="1"/>
    <col min="5896" max="5896" width="12.7109375" style="11" customWidth="1"/>
    <col min="5897" max="5897" width="16.28515625" style="11" customWidth="1"/>
    <col min="5898" max="5898" width="12.5703125" style="11" customWidth="1"/>
    <col min="5899" max="5899" width="17.5703125" style="11" customWidth="1"/>
    <col min="5900" max="5900" width="12" style="11" customWidth="1"/>
    <col min="5901" max="5901" width="8.5703125" style="11"/>
    <col min="5902" max="5902" width="12" style="11" customWidth="1"/>
    <col min="5903" max="5903" width="11.42578125" style="11" customWidth="1"/>
    <col min="5904" max="5905" width="12" style="11" customWidth="1"/>
    <col min="5906" max="6142" width="8.5703125" style="11"/>
    <col min="6143" max="6143" width="13.28515625" style="11" bestFit="1" customWidth="1"/>
    <col min="6144" max="6144" width="16.28515625" style="11" customWidth="1"/>
    <col min="6145" max="6145" width="15.28515625" style="11" customWidth="1"/>
    <col min="6146" max="6146" width="14.42578125" style="11" customWidth="1"/>
    <col min="6147" max="6147" width="14.28515625" style="11" bestFit="1" customWidth="1"/>
    <col min="6148" max="6148" width="12.7109375" style="11" customWidth="1"/>
    <col min="6149" max="6149" width="18.7109375" style="11" bestFit="1" customWidth="1"/>
    <col min="6150" max="6150" width="14.28515625" style="11" customWidth="1"/>
    <col min="6151" max="6151" width="11.7109375" style="11" customWidth="1"/>
    <col min="6152" max="6152" width="12.7109375" style="11" customWidth="1"/>
    <col min="6153" max="6153" width="16.28515625" style="11" customWidth="1"/>
    <col min="6154" max="6154" width="12.5703125" style="11" customWidth="1"/>
    <col min="6155" max="6155" width="17.5703125" style="11" customWidth="1"/>
    <col min="6156" max="6156" width="12" style="11" customWidth="1"/>
    <col min="6157" max="6157" width="8.5703125" style="11"/>
    <col min="6158" max="6158" width="12" style="11" customWidth="1"/>
    <col min="6159" max="6159" width="11.42578125" style="11" customWidth="1"/>
    <col min="6160" max="6161" width="12" style="11" customWidth="1"/>
    <col min="6162" max="6398" width="8.5703125" style="11"/>
    <col min="6399" max="6399" width="13.28515625" style="11" bestFit="1" customWidth="1"/>
    <col min="6400" max="6400" width="16.28515625" style="11" customWidth="1"/>
    <col min="6401" max="6401" width="15.28515625" style="11" customWidth="1"/>
    <col min="6402" max="6402" width="14.42578125" style="11" customWidth="1"/>
    <col min="6403" max="6403" width="14.28515625" style="11" bestFit="1" customWidth="1"/>
    <col min="6404" max="6404" width="12.7109375" style="11" customWidth="1"/>
    <col min="6405" max="6405" width="18.7109375" style="11" bestFit="1" customWidth="1"/>
    <col min="6406" max="6406" width="14.28515625" style="11" customWidth="1"/>
    <col min="6407" max="6407" width="11.7109375" style="11" customWidth="1"/>
    <col min="6408" max="6408" width="12.7109375" style="11" customWidth="1"/>
    <col min="6409" max="6409" width="16.28515625" style="11" customWidth="1"/>
    <col min="6410" max="6410" width="12.5703125" style="11" customWidth="1"/>
    <col min="6411" max="6411" width="17.5703125" style="11" customWidth="1"/>
    <col min="6412" max="6412" width="12" style="11" customWidth="1"/>
    <col min="6413" max="6413" width="8.5703125" style="11"/>
    <col min="6414" max="6414" width="12" style="11" customWidth="1"/>
    <col min="6415" max="6415" width="11.42578125" style="11" customWidth="1"/>
    <col min="6416" max="6417" width="12" style="11" customWidth="1"/>
    <col min="6418" max="6654" width="8.5703125" style="11"/>
    <col min="6655" max="6655" width="13.28515625" style="11" bestFit="1" customWidth="1"/>
    <col min="6656" max="6656" width="16.28515625" style="11" customWidth="1"/>
    <col min="6657" max="6657" width="15.28515625" style="11" customWidth="1"/>
    <col min="6658" max="6658" width="14.42578125" style="11" customWidth="1"/>
    <col min="6659" max="6659" width="14.28515625" style="11" bestFit="1" customWidth="1"/>
    <col min="6660" max="6660" width="12.7109375" style="11" customWidth="1"/>
    <col min="6661" max="6661" width="18.7109375" style="11" bestFit="1" customWidth="1"/>
    <col min="6662" max="6662" width="14.28515625" style="11" customWidth="1"/>
    <col min="6663" max="6663" width="11.7109375" style="11" customWidth="1"/>
    <col min="6664" max="6664" width="12.7109375" style="11" customWidth="1"/>
    <col min="6665" max="6665" width="16.28515625" style="11" customWidth="1"/>
    <col min="6666" max="6666" width="12.5703125" style="11" customWidth="1"/>
    <col min="6667" max="6667" width="17.5703125" style="11" customWidth="1"/>
    <col min="6668" max="6668" width="12" style="11" customWidth="1"/>
    <col min="6669" max="6669" width="8.5703125" style="11"/>
    <col min="6670" max="6670" width="12" style="11" customWidth="1"/>
    <col min="6671" max="6671" width="11.42578125" style="11" customWidth="1"/>
    <col min="6672" max="6673" width="12" style="11" customWidth="1"/>
    <col min="6674" max="6910" width="8.5703125" style="11"/>
    <col min="6911" max="6911" width="13.28515625" style="11" bestFit="1" customWidth="1"/>
    <col min="6912" max="6912" width="16.28515625" style="11" customWidth="1"/>
    <col min="6913" max="6913" width="15.28515625" style="11" customWidth="1"/>
    <col min="6914" max="6914" width="14.42578125" style="11" customWidth="1"/>
    <col min="6915" max="6915" width="14.28515625" style="11" bestFit="1" customWidth="1"/>
    <col min="6916" max="6916" width="12.7109375" style="11" customWidth="1"/>
    <col min="6917" max="6917" width="18.7109375" style="11" bestFit="1" customWidth="1"/>
    <col min="6918" max="6918" width="14.28515625" style="11" customWidth="1"/>
    <col min="6919" max="6919" width="11.7109375" style="11" customWidth="1"/>
    <col min="6920" max="6920" width="12.7109375" style="11" customWidth="1"/>
    <col min="6921" max="6921" width="16.28515625" style="11" customWidth="1"/>
    <col min="6922" max="6922" width="12.5703125" style="11" customWidth="1"/>
    <col min="6923" max="6923" width="17.5703125" style="11" customWidth="1"/>
    <col min="6924" max="6924" width="12" style="11" customWidth="1"/>
    <col min="6925" max="6925" width="8.5703125" style="11"/>
    <col min="6926" max="6926" width="12" style="11" customWidth="1"/>
    <col min="6927" max="6927" width="11.42578125" style="11" customWidth="1"/>
    <col min="6928" max="6929" width="12" style="11" customWidth="1"/>
    <col min="6930" max="7166" width="8.5703125" style="11"/>
    <col min="7167" max="7167" width="13.28515625" style="11" bestFit="1" customWidth="1"/>
    <col min="7168" max="7168" width="16.28515625" style="11" customWidth="1"/>
    <col min="7169" max="7169" width="15.28515625" style="11" customWidth="1"/>
    <col min="7170" max="7170" width="14.42578125" style="11" customWidth="1"/>
    <col min="7171" max="7171" width="14.28515625" style="11" bestFit="1" customWidth="1"/>
    <col min="7172" max="7172" width="12.7109375" style="11" customWidth="1"/>
    <col min="7173" max="7173" width="18.7109375" style="11" bestFit="1" customWidth="1"/>
    <col min="7174" max="7174" width="14.28515625" style="11" customWidth="1"/>
    <col min="7175" max="7175" width="11.7109375" style="11" customWidth="1"/>
    <col min="7176" max="7176" width="12.7109375" style="11" customWidth="1"/>
    <col min="7177" max="7177" width="16.28515625" style="11" customWidth="1"/>
    <col min="7178" max="7178" width="12.5703125" style="11" customWidth="1"/>
    <col min="7179" max="7179" width="17.5703125" style="11" customWidth="1"/>
    <col min="7180" max="7180" width="12" style="11" customWidth="1"/>
    <col min="7181" max="7181" width="8.5703125" style="11"/>
    <col min="7182" max="7182" width="12" style="11" customWidth="1"/>
    <col min="7183" max="7183" width="11.42578125" style="11" customWidth="1"/>
    <col min="7184" max="7185" width="12" style="11" customWidth="1"/>
    <col min="7186" max="7422" width="8.5703125" style="11"/>
    <col min="7423" max="7423" width="13.28515625" style="11" bestFit="1" customWidth="1"/>
    <col min="7424" max="7424" width="16.28515625" style="11" customWidth="1"/>
    <col min="7425" max="7425" width="15.28515625" style="11" customWidth="1"/>
    <col min="7426" max="7426" width="14.42578125" style="11" customWidth="1"/>
    <col min="7427" max="7427" width="14.28515625" style="11" bestFit="1" customWidth="1"/>
    <col min="7428" max="7428" width="12.7109375" style="11" customWidth="1"/>
    <col min="7429" max="7429" width="18.7109375" style="11" bestFit="1" customWidth="1"/>
    <col min="7430" max="7430" width="14.28515625" style="11" customWidth="1"/>
    <col min="7431" max="7431" width="11.7109375" style="11" customWidth="1"/>
    <col min="7432" max="7432" width="12.7109375" style="11" customWidth="1"/>
    <col min="7433" max="7433" width="16.28515625" style="11" customWidth="1"/>
    <col min="7434" max="7434" width="12.5703125" style="11" customWidth="1"/>
    <col min="7435" max="7435" width="17.5703125" style="11" customWidth="1"/>
    <col min="7436" max="7436" width="12" style="11" customWidth="1"/>
    <col min="7437" max="7437" width="8.5703125" style="11"/>
    <col min="7438" max="7438" width="12" style="11" customWidth="1"/>
    <col min="7439" max="7439" width="11.42578125" style="11" customWidth="1"/>
    <col min="7440" max="7441" width="12" style="11" customWidth="1"/>
    <col min="7442" max="7678" width="8.5703125" style="11"/>
    <col min="7679" max="7679" width="13.28515625" style="11" bestFit="1" customWidth="1"/>
    <col min="7680" max="7680" width="16.28515625" style="11" customWidth="1"/>
    <col min="7681" max="7681" width="15.28515625" style="11" customWidth="1"/>
    <col min="7682" max="7682" width="14.42578125" style="11" customWidth="1"/>
    <col min="7683" max="7683" width="14.28515625" style="11" bestFit="1" customWidth="1"/>
    <col min="7684" max="7684" width="12.7109375" style="11" customWidth="1"/>
    <col min="7685" max="7685" width="18.7109375" style="11" bestFit="1" customWidth="1"/>
    <col min="7686" max="7686" width="14.28515625" style="11" customWidth="1"/>
    <col min="7687" max="7687" width="11.7109375" style="11" customWidth="1"/>
    <col min="7688" max="7688" width="12.7109375" style="11" customWidth="1"/>
    <col min="7689" max="7689" width="16.28515625" style="11" customWidth="1"/>
    <col min="7690" max="7690" width="12.5703125" style="11" customWidth="1"/>
    <col min="7691" max="7691" width="17.5703125" style="11" customWidth="1"/>
    <col min="7692" max="7692" width="12" style="11" customWidth="1"/>
    <col min="7693" max="7693" width="8.5703125" style="11"/>
    <col min="7694" max="7694" width="12" style="11" customWidth="1"/>
    <col min="7695" max="7695" width="11.42578125" style="11" customWidth="1"/>
    <col min="7696" max="7697" width="12" style="11" customWidth="1"/>
    <col min="7698" max="7934" width="8.5703125" style="11"/>
    <col min="7935" max="7935" width="13.28515625" style="11" bestFit="1" customWidth="1"/>
    <col min="7936" max="7936" width="16.28515625" style="11" customWidth="1"/>
    <col min="7937" max="7937" width="15.28515625" style="11" customWidth="1"/>
    <col min="7938" max="7938" width="14.42578125" style="11" customWidth="1"/>
    <col min="7939" max="7939" width="14.28515625" style="11" bestFit="1" customWidth="1"/>
    <col min="7940" max="7940" width="12.7109375" style="11" customWidth="1"/>
    <col min="7941" max="7941" width="18.7109375" style="11" bestFit="1" customWidth="1"/>
    <col min="7942" max="7942" width="14.28515625" style="11" customWidth="1"/>
    <col min="7943" max="7943" width="11.7109375" style="11" customWidth="1"/>
    <col min="7944" max="7944" width="12.7109375" style="11" customWidth="1"/>
    <col min="7945" max="7945" width="16.28515625" style="11" customWidth="1"/>
    <col min="7946" max="7946" width="12.5703125" style="11" customWidth="1"/>
    <col min="7947" max="7947" width="17.5703125" style="11" customWidth="1"/>
    <col min="7948" max="7948" width="12" style="11" customWidth="1"/>
    <col min="7949" max="7949" width="8.5703125" style="11"/>
    <col min="7950" max="7950" width="12" style="11" customWidth="1"/>
    <col min="7951" max="7951" width="11.42578125" style="11" customWidth="1"/>
    <col min="7952" max="7953" width="12" style="11" customWidth="1"/>
    <col min="7954" max="8190" width="8.5703125" style="11"/>
    <col min="8191" max="8191" width="13.28515625" style="11" bestFit="1" customWidth="1"/>
    <col min="8192" max="8192" width="16.28515625" style="11" customWidth="1"/>
    <col min="8193" max="8193" width="15.28515625" style="11" customWidth="1"/>
    <col min="8194" max="8194" width="14.42578125" style="11" customWidth="1"/>
    <col min="8195" max="8195" width="14.28515625" style="11" bestFit="1" customWidth="1"/>
    <col min="8196" max="8196" width="12.7109375" style="11" customWidth="1"/>
    <col min="8197" max="8197" width="18.7109375" style="11" bestFit="1" customWidth="1"/>
    <col min="8198" max="8198" width="14.28515625" style="11" customWidth="1"/>
    <col min="8199" max="8199" width="11.7109375" style="11" customWidth="1"/>
    <col min="8200" max="8200" width="12.7109375" style="11" customWidth="1"/>
    <col min="8201" max="8201" width="16.28515625" style="11" customWidth="1"/>
    <col min="8202" max="8202" width="12.5703125" style="11" customWidth="1"/>
    <col min="8203" max="8203" width="17.5703125" style="11" customWidth="1"/>
    <col min="8204" max="8204" width="12" style="11" customWidth="1"/>
    <col min="8205" max="8205" width="8.5703125" style="11"/>
    <col min="8206" max="8206" width="12" style="11" customWidth="1"/>
    <col min="8207" max="8207" width="11.42578125" style="11" customWidth="1"/>
    <col min="8208" max="8209" width="12" style="11" customWidth="1"/>
    <col min="8210" max="8446" width="8.5703125" style="11"/>
    <col min="8447" max="8447" width="13.28515625" style="11" bestFit="1" customWidth="1"/>
    <col min="8448" max="8448" width="16.28515625" style="11" customWidth="1"/>
    <col min="8449" max="8449" width="15.28515625" style="11" customWidth="1"/>
    <col min="8450" max="8450" width="14.42578125" style="11" customWidth="1"/>
    <col min="8451" max="8451" width="14.28515625" style="11" bestFit="1" customWidth="1"/>
    <col min="8452" max="8452" width="12.7109375" style="11" customWidth="1"/>
    <col min="8453" max="8453" width="18.7109375" style="11" bestFit="1" customWidth="1"/>
    <col min="8454" max="8454" width="14.28515625" style="11" customWidth="1"/>
    <col min="8455" max="8455" width="11.7109375" style="11" customWidth="1"/>
    <col min="8456" max="8456" width="12.7109375" style="11" customWidth="1"/>
    <col min="8457" max="8457" width="16.28515625" style="11" customWidth="1"/>
    <col min="8458" max="8458" width="12.5703125" style="11" customWidth="1"/>
    <col min="8459" max="8459" width="17.5703125" style="11" customWidth="1"/>
    <col min="8460" max="8460" width="12" style="11" customWidth="1"/>
    <col min="8461" max="8461" width="8.5703125" style="11"/>
    <col min="8462" max="8462" width="12" style="11" customWidth="1"/>
    <col min="8463" max="8463" width="11.42578125" style="11" customWidth="1"/>
    <col min="8464" max="8465" width="12" style="11" customWidth="1"/>
    <col min="8466" max="8702" width="8.5703125" style="11"/>
    <col min="8703" max="8703" width="13.28515625" style="11" bestFit="1" customWidth="1"/>
    <col min="8704" max="8704" width="16.28515625" style="11" customWidth="1"/>
    <col min="8705" max="8705" width="15.28515625" style="11" customWidth="1"/>
    <col min="8706" max="8706" width="14.42578125" style="11" customWidth="1"/>
    <col min="8707" max="8707" width="14.28515625" style="11" bestFit="1" customWidth="1"/>
    <col min="8708" max="8708" width="12.7109375" style="11" customWidth="1"/>
    <col min="8709" max="8709" width="18.7109375" style="11" bestFit="1" customWidth="1"/>
    <col min="8710" max="8710" width="14.28515625" style="11" customWidth="1"/>
    <col min="8711" max="8711" width="11.7109375" style="11" customWidth="1"/>
    <col min="8712" max="8712" width="12.7109375" style="11" customWidth="1"/>
    <col min="8713" max="8713" width="16.28515625" style="11" customWidth="1"/>
    <col min="8714" max="8714" width="12.5703125" style="11" customWidth="1"/>
    <col min="8715" max="8715" width="17.5703125" style="11" customWidth="1"/>
    <col min="8716" max="8716" width="12" style="11" customWidth="1"/>
    <col min="8717" max="8717" width="8.5703125" style="11"/>
    <col min="8718" max="8718" width="12" style="11" customWidth="1"/>
    <col min="8719" max="8719" width="11.42578125" style="11" customWidth="1"/>
    <col min="8720" max="8721" width="12" style="11" customWidth="1"/>
    <col min="8722" max="8958" width="8.5703125" style="11"/>
    <col min="8959" max="8959" width="13.28515625" style="11" bestFit="1" customWidth="1"/>
    <col min="8960" max="8960" width="16.28515625" style="11" customWidth="1"/>
    <col min="8961" max="8961" width="15.28515625" style="11" customWidth="1"/>
    <col min="8962" max="8962" width="14.42578125" style="11" customWidth="1"/>
    <col min="8963" max="8963" width="14.28515625" style="11" bestFit="1" customWidth="1"/>
    <col min="8964" max="8964" width="12.7109375" style="11" customWidth="1"/>
    <col min="8965" max="8965" width="18.7109375" style="11" bestFit="1" customWidth="1"/>
    <col min="8966" max="8966" width="14.28515625" style="11" customWidth="1"/>
    <col min="8967" max="8967" width="11.7109375" style="11" customWidth="1"/>
    <col min="8968" max="8968" width="12.7109375" style="11" customWidth="1"/>
    <col min="8969" max="8969" width="16.28515625" style="11" customWidth="1"/>
    <col min="8970" max="8970" width="12.5703125" style="11" customWidth="1"/>
    <col min="8971" max="8971" width="17.5703125" style="11" customWidth="1"/>
    <col min="8972" max="8972" width="12" style="11" customWidth="1"/>
    <col min="8973" max="8973" width="8.5703125" style="11"/>
    <col min="8974" max="8974" width="12" style="11" customWidth="1"/>
    <col min="8975" max="8975" width="11.42578125" style="11" customWidth="1"/>
    <col min="8976" max="8977" width="12" style="11" customWidth="1"/>
    <col min="8978" max="9214" width="8.5703125" style="11"/>
    <col min="9215" max="9215" width="13.28515625" style="11" bestFit="1" customWidth="1"/>
    <col min="9216" max="9216" width="16.28515625" style="11" customWidth="1"/>
    <col min="9217" max="9217" width="15.28515625" style="11" customWidth="1"/>
    <col min="9218" max="9218" width="14.42578125" style="11" customWidth="1"/>
    <col min="9219" max="9219" width="14.28515625" style="11" bestFit="1" customWidth="1"/>
    <col min="9220" max="9220" width="12.7109375" style="11" customWidth="1"/>
    <col min="9221" max="9221" width="18.7109375" style="11" bestFit="1" customWidth="1"/>
    <col min="9222" max="9222" width="14.28515625" style="11" customWidth="1"/>
    <col min="9223" max="9223" width="11.7109375" style="11" customWidth="1"/>
    <col min="9224" max="9224" width="12.7109375" style="11" customWidth="1"/>
    <col min="9225" max="9225" width="16.28515625" style="11" customWidth="1"/>
    <col min="9226" max="9226" width="12.5703125" style="11" customWidth="1"/>
    <col min="9227" max="9227" width="17.5703125" style="11" customWidth="1"/>
    <col min="9228" max="9228" width="12" style="11" customWidth="1"/>
    <col min="9229" max="9229" width="8.5703125" style="11"/>
    <col min="9230" max="9230" width="12" style="11" customWidth="1"/>
    <col min="9231" max="9231" width="11.42578125" style="11" customWidth="1"/>
    <col min="9232" max="9233" width="12" style="11" customWidth="1"/>
    <col min="9234" max="9470" width="8.5703125" style="11"/>
    <col min="9471" max="9471" width="13.28515625" style="11" bestFit="1" customWidth="1"/>
    <col min="9472" max="9472" width="16.28515625" style="11" customWidth="1"/>
    <col min="9473" max="9473" width="15.28515625" style="11" customWidth="1"/>
    <col min="9474" max="9474" width="14.42578125" style="11" customWidth="1"/>
    <col min="9475" max="9475" width="14.28515625" style="11" bestFit="1" customWidth="1"/>
    <col min="9476" max="9476" width="12.7109375" style="11" customWidth="1"/>
    <col min="9477" max="9477" width="18.7109375" style="11" bestFit="1" customWidth="1"/>
    <col min="9478" max="9478" width="14.28515625" style="11" customWidth="1"/>
    <col min="9479" max="9479" width="11.7109375" style="11" customWidth="1"/>
    <col min="9480" max="9480" width="12.7109375" style="11" customWidth="1"/>
    <col min="9481" max="9481" width="16.28515625" style="11" customWidth="1"/>
    <col min="9482" max="9482" width="12.5703125" style="11" customWidth="1"/>
    <col min="9483" max="9483" width="17.5703125" style="11" customWidth="1"/>
    <col min="9484" max="9484" width="12" style="11" customWidth="1"/>
    <col min="9485" max="9485" width="8.5703125" style="11"/>
    <col min="9486" max="9486" width="12" style="11" customWidth="1"/>
    <col min="9487" max="9487" width="11.42578125" style="11" customWidth="1"/>
    <col min="9488" max="9489" width="12" style="11" customWidth="1"/>
    <col min="9490" max="9726" width="8.5703125" style="11"/>
    <col min="9727" max="9727" width="13.28515625" style="11" bestFit="1" customWidth="1"/>
    <col min="9728" max="9728" width="16.28515625" style="11" customWidth="1"/>
    <col min="9729" max="9729" width="15.28515625" style="11" customWidth="1"/>
    <col min="9730" max="9730" width="14.42578125" style="11" customWidth="1"/>
    <col min="9731" max="9731" width="14.28515625" style="11" bestFit="1" customWidth="1"/>
    <col min="9732" max="9732" width="12.7109375" style="11" customWidth="1"/>
    <col min="9733" max="9733" width="18.7109375" style="11" bestFit="1" customWidth="1"/>
    <col min="9734" max="9734" width="14.28515625" style="11" customWidth="1"/>
    <col min="9735" max="9735" width="11.7109375" style="11" customWidth="1"/>
    <col min="9736" max="9736" width="12.7109375" style="11" customWidth="1"/>
    <col min="9737" max="9737" width="16.28515625" style="11" customWidth="1"/>
    <col min="9738" max="9738" width="12.5703125" style="11" customWidth="1"/>
    <col min="9739" max="9739" width="17.5703125" style="11" customWidth="1"/>
    <col min="9740" max="9740" width="12" style="11" customWidth="1"/>
    <col min="9741" max="9741" width="8.5703125" style="11"/>
    <col min="9742" max="9742" width="12" style="11" customWidth="1"/>
    <col min="9743" max="9743" width="11.42578125" style="11" customWidth="1"/>
    <col min="9744" max="9745" width="12" style="11" customWidth="1"/>
    <col min="9746" max="9982" width="8.5703125" style="11"/>
    <col min="9983" max="9983" width="13.28515625" style="11" bestFit="1" customWidth="1"/>
    <col min="9984" max="9984" width="16.28515625" style="11" customWidth="1"/>
    <col min="9985" max="9985" width="15.28515625" style="11" customWidth="1"/>
    <col min="9986" max="9986" width="14.42578125" style="11" customWidth="1"/>
    <col min="9987" max="9987" width="14.28515625" style="11" bestFit="1" customWidth="1"/>
    <col min="9988" max="9988" width="12.7109375" style="11" customWidth="1"/>
    <col min="9989" max="9989" width="18.7109375" style="11" bestFit="1" customWidth="1"/>
    <col min="9990" max="9990" width="14.28515625" style="11" customWidth="1"/>
    <col min="9991" max="9991" width="11.7109375" style="11" customWidth="1"/>
    <col min="9992" max="9992" width="12.7109375" style="11" customWidth="1"/>
    <col min="9993" max="9993" width="16.28515625" style="11" customWidth="1"/>
    <col min="9994" max="9994" width="12.5703125" style="11" customWidth="1"/>
    <col min="9995" max="9995" width="17.5703125" style="11" customWidth="1"/>
    <col min="9996" max="9996" width="12" style="11" customWidth="1"/>
    <col min="9997" max="9997" width="8.5703125" style="11"/>
    <col min="9998" max="9998" width="12" style="11" customWidth="1"/>
    <col min="9999" max="9999" width="11.42578125" style="11" customWidth="1"/>
    <col min="10000" max="10001" width="12" style="11" customWidth="1"/>
    <col min="10002" max="10238" width="8.5703125" style="11"/>
    <col min="10239" max="10239" width="13.28515625" style="11" bestFit="1" customWidth="1"/>
    <col min="10240" max="10240" width="16.28515625" style="11" customWidth="1"/>
    <col min="10241" max="10241" width="15.28515625" style="11" customWidth="1"/>
    <col min="10242" max="10242" width="14.42578125" style="11" customWidth="1"/>
    <col min="10243" max="10243" width="14.28515625" style="11" bestFit="1" customWidth="1"/>
    <col min="10244" max="10244" width="12.7109375" style="11" customWidth="1"/>
    <col min="10245" max="10245" width="18.7109375" style="11" bestFit="1" customWidth="1"/>
    <col min="10246" max="10246" width="14.28515625" style="11" customWidth="1"/>
    <col min="10247" max="10247" width="11.7109375" style="11" customWidth="1"/>
    <col min="10248" max="10248" width="12.7109375" style="11" customWidth="1"/>
    <col min="10249" max="10249" width="16.28515625" style="11" customWidth="1"/>
    <col min="10250" max="10250" width="12.5703125" style="11" customWidth="1"/>
    <col min="10251" max="10251" width="17.5703125" style="11" customWidth="1"/>
    <col min="10252" max="10252" width="12" style="11" customWidth="1"/>
    <col min="10253" max="10253" width="8.5703125" style="11"/>
    <col min="10254" max="10254" width="12" style="11" customWidth="1"/>
    <col min="10255" max="10255" width="11.42578125" style="11" customWidth="1"/>
    <col min="10256" max="10257" width="12" style="11" customWidth="1"/>
    <col min="10258" max="10494" width="8.5703125" style="11"/>
    <col min="10495" max="10495" width="13.28515625" style="11" bestFit="1" customWidth="1"/>
    <col min="10496" max="10496" width="16.28515625" style="11" customWidth="1"/>
    <col min="10497" max="10497" width="15.28515625" style="11" customWidth="1"/>
    <col min="10498" max="10498" width="14.42578125" style="11" customWidth="1"/>
    <col min="10499" max="10499" width="14.28515625" style="11" bestFit="1" customWidth="1"/>
    <col min="10500" max="10500" width="12.7109375" style="11" customWidth="1"/>
    <col min="10501" max="10501" width="18.7109375" style="11" bestFit="1" customWidth="1"/>
    <col min="10502" max="10502" width="14.28515625" style="11" customWidth="1"/>
    <col min="10503" max="10503" width="11.7109375" style="11" customWidth="1"/>
    <col min="10504" max="10504" width="12.7109375" style="11" customWidth="1"/>
    <col min="10505" max="10505" width="16.28515625" style="11" customWidth="1"/>
    <col min="10506" max="10506" width="12.5703125" style="11" customWidth="1"/>
    <col min="10507" max="10507" width="17.5703125" style="11" customWidth="1"/>
    <col min="10508" max="10508" width="12" style="11" customWidth="1"/>
    <col min="10509" max="10509" width="8.5703125" style="11"/>
    <col min="10510" max="10510" width="12" style="11" customWidth="1"/>
    <col min="10511" max="10511" width="11.42578125" style="11" customWidth="1"/>
    <col min="10512" max="10513" width="12" style="11" customWidth="1"/>
    <col min="10514" max="10750" width="8.5703125" style="11"/>
    <col min="10751" max="10751" width="13.28515625" style="11" bestFit="1" customWidth="1"/>
    <col min="10752" max="10752" width="16.28515625" style="11" customWidth="1"/>
    <col min="10753" max="10753" width="15.28515625" style="11" customWidth="1"/>
    <col min="10754" max="10754" width="14.42578125" style="11" customWidth="1"/>
    <col min="10755" max="10755" width="14.28515625" style="11" bestFit="1" customWidth="1"/>
    <col min="10756" max="10756" width="12.7109375" style="11" customWidth="1"/>
    <col min="10757" max="10757" width="18.7109375" style="11" bestFit="1" customWidth="1"/>
    <col min="10758" max="10758" width="14.28515625" style="11" customWidth="1"/>
    <col min="10759" max="10759" width="11.7109375" style="11" customWidth="1"/>
    <col min="10760" max="10760" width="12.7109375" style="11" customWidth="1"/>
    <col min="10761" max="10761" width="16.28515625" style="11" customWidth="1"/>
    <col min="10762" max="10762" width="12.5703125" style="11" customWidth="1"/>
    <col min="10763" max="10763" width="17.5703125" style="11" customWidth="1"/>
    <col min="10764" max="10764" width="12" style="11" customWidth="1"/>
    <col min="10765" max="10765" width="8.5703125" style="11"/>
    <col min="10766" max="10766" width="12" style="11" customWidth="1"/>
    <col min="10767" max="10767" width="11.42578125" style="11" customWidth="1"/>
    <col min="10768" max="10769" width="12" style="11" customWidth="1"/>
    <col min="10770" max="11006" width="8.5703125" style="11"/>
    <col min="11007" max="11007" width="13.28515625" style="11" bestFit="1" customWidth="1"/>
    <col min="11008" max="11008" width="16.28515625" style="11" customWidth="1"/>
    <col min="11009" max="11009" width="15.28515625" style="11" customWidth="1"/>
    <col min="11010" max="11010" width="14.42578125" style="11" customWidth="1"/>
    <col min="11011" max="11011" width="14.28515625" style="11" bestFit="1" customWidth="1"/>
    <col min="11012" max="11012" width="12.7109375" style="11" customWidth="1"/>
    <col min="11013" max="11013" width="18.7109375" style="11" bestFit="1" customWidth="1"/>
    <col min="11014" max="11014" width="14.28515625" style="11" customWidth="1"/>
    <col min="11015" max="11015" width="11.7109375" style="11" customWidth="1"/>
    <col min="11016" max="11016" width="12.7109375" style="11" customWidth="1"/>
    <col min="11017" max="11017" width="16.28515625" style="11" customWidth="1"/>
    <col min="11018" max="11018" width="12.5703125" style="11" customWidth="1"/>
    <col min="11019" max="11019" width="17.5703125" style="11" customWidth="1"/>
    <col min="11020" max="11020" width="12" style="11" customWidth="1"/>
    <col min="11021" max="11021" width="8.5703125" style="11"/>
    <col min="11022" max="11022" width="12" style="11" customWidth="1"/>
    <col min="11023" max="11023" width="11.42578125" style="11" customWidth="1"/>
    <col min="11024" max="11025" width="12" style="11" customWidth="1"/>
    <col min="11026" max="11262" width="8.5703125" style="11"/>
    <col min="11263" max="11263" width="13.28515625" style="11" bestFit="1" customWidth="1"/>
    <col min="11264" max="11264" width="16.28515625" style="11" customWidth="1"/>
    <col min="11265" max="11265" width="15.28515625" style="11" customWidth="1"/>
    <col min="11266" max="11266" width="14.42578125" style="11" customWidth="1"/>
    <col min="11267" max="11267" width="14.28515625" style="11" bestFit="1" customWidth="1"/>
    <col min="11268" max="11268" width="12.7109375" style="11" customWidth="1"/>
    <col min="11269" max="11269" width="18.7109375" style="11" bestFit="1" customWidth="1"/>
    <col min="11270" max="11270" width="14.28515625" style="11" customWidth="1"/>
    <col min="11271" max="11271" width="11.7109375" style="11" customWidth="1"/>
    <col min="11272" max="11272" width="12.7109375" style="11" customWidth="1"/>
    <col min="11273" max="11273" width="16.28515625" style="11" customWidth="1"/>
    <col min="11274" max="11274" width="12.5703125" style="11" customWidth="1"/>
    <col min="11275" max="11275" width="17.5703125" style="11" customWidth="1"/>
    <col min="11276" max="11276" width="12" style="11" customWidth="1"/>
    <col min="11277" max="11277" width="8.5703125" style="11"/>
    <col min="11278" max="11278" width="12" style="11" customWidth="1"/>
    <col min="11279" max="11279" width="11.42578125" style="11" customWidth="1"/>
    <col min="11280" max="11281" width="12" style="11" customWidth="1"/>
    <col min="11282" max="11518" width="8.5703125" style="11"/>
    <col min="11519" max="11519" width="13.28515625" style="11" bestFit="1" customWidth="1"/>
    <col min="11520" max="11520" width="16.28515625" style="11" customWidth="1"/>
    <col min="11521" max="11521" width="15.28515625" style="11" customWidth="1"/>
    <col min="11522" max="11522" width="14.42578125" style="11" customWidth="1"/>
    <col min="11523" max="11523" width="14.28515625" style="11" bestFit="1" customWidth="1"/>
    <col min="11524" max="11524" width="12.7109375" style="11" customWidth="1"/>
    <col min="11525" max="11525" width="18.7109375" style="11" bestFit="1" customWidth="1"/>
    <col min="11526" max="11526" width="14.28515625" style="11" customWidth="1"/>
    <col min="11527" max="11527" width="11.7109375" style="11" customWidth="1"/>
    <col min="11528" max="11528" width="12.7109375" style="11" customWidth="1"/>
    <col min="11529" max="11529" width="16.28515625" style="11" customWidth="1"/>
    <col min="11530" max="11530" width="12.5703125" style="11" customWidth="1"/>
    <col min="11531" max="11531" width="17.5703125" style="11" customWidth="1"/>
    <col min="11532" max="11532" width="12" style="11" customWidth="1"/>
    <col min="11533" max="11533" width="8.5703125" style="11"/>
    <col min="11534" max="11534" width="12" style="11" customWidth="1"/>
    <col min="11535" max="11535" width="11.42578125" style="11" customWidth="1"/>
    <col min="11536" max="11537" width="12" style="11" customWidth="1"/>
    <col min="11538" max="11774" width="8.5703125" style="11"/>
    <col min="11775" max="11775" width="13.28515625" style="11" bestFit="1" customWidth="1"/>
    <col min="11776" max="11776" width="16.28515625" style="11" customWidth="1"/>
    <col min="11777" max="11777" width="15.28515625" style="11" customWidth="1"/>
    <col min="11778" max="11778" width="14.42578125" style="11" customWidth="1"/>
    <col min="11779" max="11779" width="14.28515625" style="11" bestFit="1" customWidth="1"/>
    <col min="11780" max="11780" width="12.7109375" style="11" customWidth="1"/>
    <col min="11781" max="11781" width="18.7109375" style="11" bestFit="1" customWidth="1"/>
    <col min="11782" max="11782" width="14.28515625" style="11" customWidth="1"/>
    <col min="11783" max="11783" width="11.7109375" style="11" customWidth="1"/>
    <col min="11784" max="11784" width="12.7109375" style="11" customWidth="1"/>
    <col min="11785" max="11785" width="16.28515625" style="11" customWidth="1"/>
    <col min="11786" max="11786" width="12.5703125" style="11" customWidth="1"/>
    <col min="11787" max="11787" width="17.5703125" style="11" customWidth="1"/>
    <col min="11788" max="11788" width="12" style="11" customWidth="1"/>
    <col min="11789" max="11789" width="8.5703125" style="11"/>
    <col min="11790" max="11790" width="12" style="11" customWidth="1"/>
    <col min="11791" max="11791" width="11.42578125" style="11" customWidth="1"/>
    <col min="11792" max="11793" width="12" style="11" customWidth="1"/>
    <col min="11794" max="12030" width="8.5703125" style="11"/>
    <col min="12031" max="12031" width="13.28515625" style="11" bestFit="1" customWidth="1"/>
    <col min="12032" max="12032" width="16.28515625" style="11" customWidth="1"/>
    <col min="12033" max="12033" width="15.28515625" style="11" customWidth="1"/>
    <col min="12034" max="12034" width="14.42578125" style="11" customWidth="1"/>
    <col min="12035" max="12035" width="14.28515625" style="11" bestFit="1" customWidth="1"/>
    <col min="12036" max="12036" width="12.7109375" style="11" customWidth="1"/>
    <col min="12037" max="12037" width="18.7109375" style="11" bestFit="1" customWidth="1"/>
    <col min="12038" max="12038" width="14.28515625" style="11" customWidth="1"/>
    <col min="12039" max="12039" width="11.7109375" style="11" customWidth="1"/>
    <col min="12040" max="12040" width="12.7109375" style="11" customWidth="1"/>
    <col min="12041" max="12041" width="16.28515625" style="11" customWidth="1"/>
    <col min="12042" max="12042" width="12.5703125" style="11" customWidth="1"/>
    <col min="12043" max="12043" width="17.5703125" style="11" customWidth="1"/>
    <col min="12044" max="12044" width="12" style="11" customWidth="1"/>
    <col min="12045" max="12045" width="8.5703125" style="11"/>
    <col min="12046" max="12046" width="12" style="11" customWidth="1"/>
    <col min="12047" max="12047" width="11.42578125" style="11" customWidth="1"/>
    <col min="12048" max="12049" width="12" style="11" customWidth="1"/>
    <col min="12050" max="12286" width="8.5703125" style="11"/>
    <col min="12287" max="12287" width="13.28515625" style="11" bestFit="1" customWidth="1"/>
    <col min="12288" max="12288" width="16.28515625" style="11" customWidth="1"/>
    <col min="12289" max="12289" width="15.28515625" style="11" customWidth="1"/>
    <col min="12290" max="12290" width="14.42578125" style="11" customWidth="1"/>
    <col min="12291" max="12291" width="14.28515625" style="11" bestFit="1" customWidth="1"/>
    <col min="12292" max="12292" width="12.7109375" style="11" customWidth="1"/>
    <col min="12293" max="12293" width="18.7109375" style="11" bestFit="1" customWidth="1"/>
    <col min="12294" max="12294" width="14.28515625" style="11" customWidth="1"/>
    <col min="12295" max="12295" width="11.7109375" style="11" customWidth="1"/>
    <col min="12296" max="12296" width="12.7109375" style="11" customWidth="1"/>
    <col min="12297" max="12297" width="16.28515625" style="11" customWidth="1"/>
    <col min="12298" max="12298" width="12.5703125" style="11" customWidth="1"/>
    <col min="12299" max="12299" width="17.5703125" style="11" customWidth="1"/>
    <col min="12300" max="12300" width="12" style="11" customWidth="1"/>
    <col min="12301" max="12301" width="8.5703125" style="11"/>
    <col min="12302" max="12302" width="12" style="11" customWidth="1"/>
    <col min="12303" max="12303" width="11.42578125" style="11" customWidth="1"/>
    <col min="12304" max="12305" width="12" style="11" customWidth="1"/>
    <col min="12306" max="12542" width="8.5703125" style="11"/>
    <col min="12543" max="12543" width="13.28515625" style="11" bestFit="1" customWidth="1"/>
    <col min="12544" max="12544" width="16.28515625" style="11" customWidth="1"/>
    <col min="12545" max="12545" width="15.28515625" style="11" customWidth="1"/>
    <col min="12546" max="12546" width="14.42578125" style="11" customWidth="1"/>
    <col min="12547" max="12547" width="14.28515625" style="11" bestFit="1" customWidth="1"/>
    <col min="12548" max="12548" width="12.7109375" style="11" customWidth="1"/>
    <col min="12549" max="12549" width="18.7109375" style="11" bestFit="1" customWidth="1"/>
    <col min="12550" max="12550" width="14.28515625" style="11" customWidth="1"/>
    <col min="12551" max="12551" width="11.7109375" style="11" customWidth="1"/>
    <col min="12552" max="12552" width="12.7109375" style="11" customWidth="1"/>
    <col min="12553" max="12553" width="16.28515625" style="11" customWidth="1"/>
    <col min="12554" max="12554" width="12.5703125" style="11" customWidth="1"/>
    <col min="12555" max="12555" width="17.5703125" style="11" customWidth="1"/>
    <col min="12556" max="12556" width="12" style="11" customWidth="1"/>
    <col min="12557" max="12557" width="8.5703125" style="11"/>
    <col min="12558" max="12558" width="12" style="11" customWidth="1"/>
    <col min="12559" max="12559" width="11.42578125" style="11" customWidth="1"/>
    <col min="12560" max="12561" width="12" style="11" customWidth="1"/>
    <col min="12562" max="12798" width="8.5703125" style="11"/>
    <col min="12799" max="12799" width="13.28515625" style="11" bestFit="1" customWidth="1"/>
    <col min="12800" max="12800" width="16.28515625" style="11" customWidth="1"/>
    <col min="12801" max="12801" width="15.28515625" style="11" customWidth="1"/>
    <col min="12802" max="12802" width="14.42578125" style="11" customWidth="1"/>
    <col min="12803" max="12803" width="14.28515625" style="11" bestFit="1" customWidth="1"/>
    <col min="12804" max="12804" width="12.7109375" style="11" customWidth="1"/>
    <col min="12805" max="12805" width="18.7109375" style="11" bestFit="1" customWidth="1"/>
    <col min="12806" max="12806" width="14.28515625" style="11" customWidth="1"/>
    <col min="12807" max="12807" width="11.7109375" style="11" customWidth="1"/>
    <col min="12808" max="12808" width="12.7109375" style="11" customWidth="1"/>
    <col min="12809" max="12809" width="16.28515625" style="11" customWidth="1"/>
    <col min="12810" max="12810" width="12.5703125" style="11" customWidth="1"/>
    <col min="12811" max="12811" width="17.5703125" style="11" customWidth="1"/>
    <col min="12812" max="12812" width="12" style="11" customWidth="1"/>
    <col min="12813" max="12813" width="8.5703125" style="11"/>
    <col min="12814" max="12814" width="12" style="11" customWidth="1"/>
    <col min="12815" max="12815" width="11.42578125" style="11" customWidth="1"/>
    <col min="12816" max="12817" width="12" style="11" customWidth="1"/>
    <col min="12818" max="13054" width="8.5703125" style="11"/>
    <col min="13055" max="13055" width="13.28515625" style="11" bestFit="1" customWidth="1"/>
    <col min="13056" max="13056" width="16.28515625" style="11" customWidth="1"/>
    <col min="13057" max="13057" width="15.28515625" style="11" customWidth="1"/>
    <col min="13058" max="13058" width="14.42578125" style="11" customWidth="1"/>
    <col min="13059" max="13059" width="14.28515625" style="11" bestFit="1" customWidth="1"/>
    <col min="13060" max="13060" width="12.7109375" style="11" customWidth="1"/>
    <col min="13061" max="13061" width="18.7109375" style="11" bestFit="1" customWidth="1"/>
    <col min="13062" max="13062" width="14.28515625" style="11" customWidth="1"/>
    <col min="13063" max="13063" width="11.7109375" style="11" customWidth="1"/>
    <col min="13064" max="13064" width="12.7109375" style="11" customWidth="1"/>
    <col min="13065" max="13065" width="16.28515625" style="11" customWidth="1"/>
    <col min="13066" max="13066" width="12.5703125" style="11" customWidth="1"/>
    <col min="13067" max="13067" width="17.5703125" style="11" customWidth="1"/>
    <col min="13068" max="13068" width="12" style="11" customWidth="1"/>
    <col min="13069" max="13069" width="8.5703125" style="11"/>
    <col min="13070" max="13070" width="12" style="11" customWidth="1"/>
    <col min="13071" max="13071" width="11.42578125" style="11" customWidth="1"/>
    <col min="13072" max="13073" width="12" style="11" customWidth="1"/>
    <col min="13074" max="13310" width="8.5703125" style="11"/>
    <col min="13311" max="13311" width="13.28515625" style="11" bestFit="1" customWidth="1"/>
    <col min="13312" max="13312" width="16.28515625" style="11" customWidth="1"/>
    <col min="13313" max="13313" width="15.28515625" style="11" customWidth="1"/>
    <col min="13314" max="13314" width="14.42578125" style="11" customWidth="1"/>
    <col min="13315" max="13315" width="14.28515625" style="11" bestFit="1" customWidth="1"/>
    <col min="13316" max="13316" width="12.7109375" style="11" customWidth="1"/>
    <col min="13317" max="13317" width="18.7109375" style="11" bestFit="1" customWidth="1"/>
    <col min="13318" max="13318" width="14.28515625" style="11" customWidth="1"/>
    <col min="13319" max="13319" width="11.7109375" style="11" customWidth="1"/>
    <col min="13320" max="13320" width="12.7109375" style="11" customWidth="1"/>
    <col min="13321" max="13321" width="16.28515625" style="11" customWidth="1"/>
    <col min="13322" max="13322" width="12.5703125" style="11" customWidth="1"/>
    <col min="13323" max="13323" width="17.5703125" style="11" customWidth="1"/>
    <col min="13324" max="13324" width="12" style="11" customWidth="1"/>
    <col min="13325" max="13325" width="8.5703125" style="11"/>
    <col min="13326" max="13326" width="12" style="11" customWidth="1"/>
    <col min="13327" max="13327" width="11.42578125" style="11" customWidth="1"/>
    <col min="13328" max="13329" width="12" style="11" customWidth="1"/>
    <col min="13330" max="13566" width="8.5703125" style="11"/>
    <col min="13567" max="13567" width="13.28515625" style="11" bestFit="1" customWidth="1"/>
    <col min="13568" max="13568" width="16.28515625" style="11" customWidth="1"/>
    <col min="13569" max="13569" width="15.28515625" style="11" customWidth="1"/>
    <col min="13570" max="13570" width="14.42578125" style="11" customWidth="1"/>
    <col min="13571" max="13571" width="14.28515625" style="11" bestFit="1" customWidth="1"/>
    <col min="13572" max="13572" width="12.7109375" style="11" customWidth="1"/>
    <col min="13573" max="13573" width="18.7109375" style="11" bestFit="1" customWidth="1"/>
    <col min="13574" max="13574" width="14.28515625" style="11" customWidth="1"/>
    <col min="13575" max="13575" width="11.7109375" style="11" customWidth="1"/>
    <col min="13576" max="13576" width="12.7109375" style="11" customWidth="1"/>
    <col min="13577" max="13577" width="16.28515625" style="11" customWidth="1"/>
    <col min="13578" max="13578" width="12.5703125" style="11" customWidth="1"/>
    <col min="13579" max="13579" width="17.5703125" style="11" customWidth="1"/>
    <col min="13580" max="13580" width="12" style="11" customWidth="1"/>
    <col min="13581" max="13581" width="8.5703125" style="11"/>
    <col min="13582" max="13582" width="12" style="11" customWidth="1"/>
    <col min="13583" max="13583" width="11.42578125" style="11" customWidth="1"/>
    <col min="13584" max="13585" width="12" style="11" customWidth="1"/>
    <col min="13586" max="13822" width="8.5703125" style="11"/>
    <col min="13823" max="13823" width="13.28515625" style="11" bestFit="1" customWidth="1"/>
    <col min="13824" max="13824" width="16.28515625" style="11" customWidth="1"/>
    <col min="13825" max="13825" width="15.28515625" style="11" customWidth="1"/>
    <col min="13826" max="13826" width="14.42578125" style="11" customWidth="1"/>
    <col min="13827" max="13827" width="14.28515625" style="11" bestFit="1" customWidth="1"/>
    <col min="13828" max="13828" width="12.7109375" style="11" customWidth="1"/>
    <col min="13829" max="13829" width="18.7109375" style="11" bestFit="1" customWidth="1"/>
    <col min="13830" max="13830" width="14.28515625" style="11" customWidth="1"/>
    <col min="13831" max="13831" width="11.7109375" style="11" customWidth="1"/>
    <col min="13832" max="13832" width="12.7109375" style="11" customWidth="1"/>
    <col min="13833" max="13833" width="16.28515625" style="11" customWidth="1"/>
    <col min="13834" max="13834" width="12.5703125" style="11" customWidth="1"/>
    <col min="13835" max="13835" width="17.5703125" style="11" customWidth="1"/>
    <col min="13836" max="13836" width="12" style="11" customWidth="1"/>
    <col min="13837" max="13837" width="8.5703125" style="11"/>
    <col min="13838" max="13838" width="12" style="11" customWidth="1"/>
    <col min="13839" max="13839" width="11.42578125" style="11" customWidth="1"/>
    <col min="13840" max="13841" width="12" style="11" customWidth="1"/>
    <col min="13842" max="14078" width="8.5703125" style="11"/>
    <col min="14079" max="14079" width="13.28515625" style="11" bestFit="1" customWidth="1"/>
    <col min="14080" max="14080" width="16.28515625" style="11" customWidth="1"/>
    <col min="14081" max="14081" width="15.28515625" style="11" customWidth="1"/>
    <col min="14082" max="14082" width="14.42578125" style="11" customWidth="1"/>
    <col min="14083" max="14083" width="14.28515625" style="11" bestFit="1" customWidth="1"/>
    <col min="14084" max="14084" width="12.7109375" style="11" customWidth="1"/>
    <col min="14085" max="14085" width="18.7109375" style="11" bestFit="1" customWidth="1"/>
    <col min="14086" max="14086" width="14.28515625" style="11" customWidth="1"/>
    <col min="14087" max="14087" width="11.7109375" style="11" customWidth="1"/>
    <col min="14088" max="14088" width="12.7109375" style="11" customWidth="1"/>
    <col min="14089" max="14089" width="16.28515625" style="11" customWidth="1"/>
    <col min="14090" max="14090" width="12.5703125" style="11" customWidth="1"/>
    <col min="14091" max="14091" width="17.5703125" style="11" customWidth="1"/>
    <col min="14092" max="14092" width="12" style="11" customWidth="1"/>
    <col min="14093" max="14093" width="8.5703125" style="11"/>
    <col min="14094" max="14094" width="12" style="11" customWidth="1"/>
    <col min="14095" max="14095" width="11.42578125" style="11" customWidth="1"/>
    <col min="14096" max="14097" width="12" style="11" customWidth="1"/>
    <col min="14098" max="14334" width="8.5703125" style="11"/>
    <col min="14335" max="14335" width="13.28515625" style="11" bestFit="1" customWidth="1"/>
    <col min="14336" max="14336" width="16.28515625" style="11" customWidth="1"/>
    <col min="14337" max="14337" width="15.28515625" style="11" customWidth="1"/>
    <col min="14338" max="14338" width="14.42578125" style="11" customWidth="1"/>
    <col min="14339" max="14339" width="14.28515625" style="11" bestFit="1" customWidth="1"/>
    <col min="14340" max="14340" width="12.7109375" style="11" customWidth="1"/>
    <col min="14341" max="14341" width="18.7109375" style="11" bestFit="1" customWidth="1"/>
    <col min="14342" max="14342" width="14.28515625" style="11" customWidth="1"/>
    <col min="14343" max="14343" width="11.7109375" style="11" customWidth="1"/>
    <col min="14344" max="14344" width="12.7109375" style="11" customWidth="1"/>
    <col min="14345" max="14345" width="16.28515625" style="11" customWidth="1"/>
    <col min="14346" max="14346" width="12.5703125" style="11" customWidth="1"/>
    <col min="14347" max="14347" width="17.5703125" style="11" customWidth="1"/>
    <col min="14348" max="14348" width="12" style="11" customWidth="1"/>
    <col min="14349" max="14349" width="8.5703125" style="11"/>
    <col min="14350" max="14350" width="12" style="11" customWidth="1"/>
    <col min="14351" max="14351" width="11.42578125" style="11" customWidth="1"/>
    <col min="14352" max="14353" width="12" style="11" customWidth="1"/>
    <col min="14354" max="14590" width="8.5703125" style="11"/>
    <col min="14591" max="14591" width="13.28515625" style="11" bestFit="1" customWidth="1"/>
    <col min="14592" max="14592" width="16.28515625" style="11" customWidth="1"/>
    <col min="14593" max="14593" width="15.28515625" style="11" customWidth="1"/>
    <col min="14594" max="14594" width="14.42578125" style="11" customWidth="1"/>
    <col min="14595" max="14595" width="14.28515625" style="11" bestFit="1" customWidth="1"/>
    <col min="14596" max="14596" width="12.7109375" style="11" customWidth="1"/>
    <col min="14597" max="14597" width="18.7109375" style="11" bestFit="1" customWidth="1"/>
    <col min="14598" max="14598" width="14.28515625" style="11" customWidth="1"/>
    <col min="14599" max="14599" width="11.7109375" style="11" customWidth="1"/>
    <col min="14600" max="14600" width="12.7109375" style="11" customWidth="1"/>
    <col min="14601" max="14601" width="16.28515625" style="11" customWidth="1"/>
    <col min="14602" max="14602" width="12.5703125" style="11" customWidth="1"/>
    <col min="14603" max="14603" width="17.5703125" style="11" customWidth="1"/>
    <col min="14604" max="14604" width="12" style="11" customWidth="1"/>
    <col min="14605" max="14605" width="8.5703125" style="11"/>
    <col min="14606" max="14606" width="12" style="11" customWidth="1"/>
    <col min="14607" max="14607" width="11.42578125" style="11" customWidth="1"/>
    <col min="14608" max="14609" width="12" style="11" customWidth="1"/>
    <col min="14610" max="14846" width="8.5703125" style="11"/>
    <col min="14847" max="14847" width="13.28515625" style="11" bestFit="1" customWidth="1"/>
    <col min="14848" max="14848" width="16.28515625" style="11" customWidth="1"/>
    <col min="14849" max="14849" width="15.28515625" style="11" customWidth="1"/>
    <col min="14850" max="14850" width="14.42578125" style="11" customWidth="1"/>
    <col min="14851" max="14851" width="14.28515625" style="11" bestFit="1" customWidth="1"/>
    <col min="14852" max="14852" width="12.7109375" style="11" customWidth="1"/>
    <col min="14853" max="14853" width="18.7109375" style="11" bestFit="1" customWidth="1"/>
    <col min="14854" max="14854" width="14.28515625" style="11" customWidth="1"/>
    <col min="14855" max="14855" width="11.7109375" style="11" customWidth="1"/>
    <col min="14856" max="14856" width="12.7109375" style="11" customWidth="1"/>
    <col min="14857" max="14857" width="16.28515625" style="11" customWidth="1"/>
    <col min="14858" max="14858" width="12.5703125" style="11" customWidth="1"/>
    <col min="14859" max="14859" width="17.5703125" style="11" customWidth="1"/>
    <col min="14860" max="14860" width="12" style="11" customWidth="1"/>
    <col min="14861" max="14861" width="8.5703125" style="11"/>
    <col min="14862" max="14862" width="12" style="11" customWidth="1"/>
    <col min="14863" max="14863" width="11.42578125" style="11" customWidth="1"/>
    <col min="14864" max="14865" width="12" style="11" customWidth="1"/>
    <col min="14866" max="15102" width="8.5703125" style="11"/>
    <col min="15103" max="15103" width="13.28515625" style="11" bestFit="1" customWidth="1"/>
    <col min="15104" max="15104" width="16.28515625" style="11" customWidth="1"/>
    <col min="15105" max="15105" width="15.28515625" style="11" customWidth="1"/>
    <col min="15106" max="15106" width="14.42578125" style="11" customWidth="1"/>
    <col min="15107" max="15107" width="14.28515625" style="11" bestFit="1" customWidth="1"/>
    <col min="15108" max="15108" width="12.7109375" style="11" customWidth="1"/>
    <col min="15109" max="15109" width="18.7109375" style="11" bestFit="1" customWidth="1"/>
    <col min="15110" max="15110" width="14.28515625" style="11" customWidth="1"/>
    <col min="15111" max="15111" width="11.7109375" style="11" customWidth="1"/>
    <col min="15112" max="15112" width="12.7109375" style="11" customWidth="1"/>
    <col min="15113" max="15113" width="16.28515625" style="11" customWidth="1"/>
    <col min="15114" max="15114" width="12.5703125" style="11" customWidth="1"/>
    <col min="15115" max="15115" width="17.5703125" style="11" customWidth="1"/>
    <col min="15116" max="15116" width="12" style="11" customWidth="1"/>
    <col min="15117" max="15117" width="8.5703125" style="11"/>
    <col min="15118" max="15118" width="12" style="11" customWidth="1"/>
    <col min="15119" max="15119" width="11.42578125" style="11" customWidth="1"/>
    <col min="15120" max="15121" width="12" style="11" customWidth="1"/>
    <col min="15122" max="15358" width="8.5703125" style="11"/>
    <col min="15359" max="15359" width="13.28515625" style="11" bestFit="1" customWidth="1"/>
    <col min="15360" max="15360" width="16.28515625" style="11" customWidth="1"/>
    <col min="15361" max="15361" width="15.28515625" style="11" customWidth="1"/>
    <col min="15362" max="15362" width="14.42578125" style="11" customWidth="1"/>
    <col min="15363" max="15363" width="14.28515625" style="11" bestFit="1" customWidth="1"/>
    <col min="15364" max="15364" width="12.7109375" style="11" customWidth="1"/>
    <col min="15365" max="15365" width="18.7109375" style="11" bestFit="1" customWidth="1"/>
    <col min="15366" max="15366" width="14.28515625" style="11" customWidth="1"/>
    <col min="15367" max="15367" width="11.7109375" style="11" customWidth="1"/>
    <col min="15368" max="15368" width="12.7109375" style="11" customWidth="1"/>
    <col min="15369" max="15369" width="16.28515625" style="11" customWidth="1"/>
    <col min="15370" max="15370" width="12.5703125" style="11" customWidth="1"/>
    <col min="15371" max="15371" width="17.5703125" style="11" customWidth="1"/>
    <col min="15372" max="15372" width="12" style="11" customWidth="1"/>
    <col min="15373" max="15373" width="8.5703125" style="11"/>
    <col min="15374" max="15374" width="12" style="11" customWidth="1"/>
    <col min="15375" max="15375" width="11.42578125" style="11" customWidth="1"/>
    <col min="15376" max="15377" width="12" style="11" customWidth="1"/>
    <col min="15378" max="15614" width="8.5703125" style="11"/>
    <col min="15615" max="15615" width="13.28515625" style="11" bestFit="1" customWidth="1"/>
    <col min="15616" max="15616" width="16.28515625" style="11" customWidth="1"/>
    <col min="15617" max="15617" width="15.28515625" style="11" customWidth="1"/>
    <col min="15618" max="15618" width="14.42578125" style="11" customWidth="1"/>
    <col min="15619" max="15619" width="14.28515625" style="11" bestFit="1" customWidth="1"/>
    <col min="15620" max="15620" width="12.7109375" style="11" customWidth="1"/>
    <col min="15621" max="15621" width="18.7109375" style="11" bestFit="1" customWidth="1"/>
    <col min="15622" max="15622" width="14.28515625" style="11" customWidth="1"/>
    <col min="15623" max="15623" width="11.7109375" style="11" customWidth="1"/>
    <col min="15624" max="15624" width="12.7109375" style="11" customWidth="1"/>
    <col min="15625" max="15625" width="16.28515625" style="11" customWidth="1"/>
    <col min="15626" max="15626" width="12.5703125" style="11" customWidth="1"/>
    <col min="15627" max="15627" width="17.5703125" style="11" customWidth="1"/>
    <col min="15628" max="15628" width="12" style="11" customWidth="1"/>
    <col min="15629" max="15629" width="8.5703125" style="11"/>
    <col min="15630" max="15630" width="12" style="11" customWidth="1"/>
    <col min="15631" max="15631" width="11.42578125" style="11" customWidth="1"/>
    <col min="15632" max="15633" width="12" style="11" customWidth="1"/>
    <col min="15634" max="15870" width="8.5703125" style="11"/>
    <col min="15871" max="15871" width="13.28515625" style="11" bestFit="1" customWidth="1"/>
    <col min="15872" max="15872" width="16.28515625" style="11" customWidth="1"/>
    <col min="15873" max="15873" width="15.28515625" style="11" customWidth="1"/>
    <col min="15874" max="15874" width="14.42578125" style="11" customWidth="1"/>
    <col min="15875" max="15875" width="14.28515625" style="11" bestFit="1" customWidth="1"/>
    <col min="15876" max="15876" width="12.7109375" style="11" customWidth="1"/>
    <col min="15877" max="15877" width="18.7109375" style="11" bestFit="1" customWidth="1"/>
    <col min="15878" max="15878" width="14.28515625" style="11" customWidth="1"/>
    <col min="15879" max="15879" width="11.7109375" style="11" customWidth="1"/>
    <col min="15880" max="15880" width="12.7109375" style="11" customWidth="1"/>
    <col min="15881" max="15881" width="16.28515625" style="11" customWidth="1"/>
    <col min="15882" max="15882" width="12.5703125" style="11" customWidth="1"/>
    <col min="15883" max="15883" width="17.5703125" style="11" customWidth="1"/>
    <col min="15884" max="15884" width="12" style="11" customWidth="1"/>
    <col min="15885" max="15885" width="8.5703125" style="11"/>
    <col min="15886" max="15886" width="12" style="11" customWidth="1"/>
    <col min="15887" max="15887" width="11.42578125" style="11" customWidth="1"/>
    <col min="15888" max="15889" width="12" style="11" customWidth="1"/>
    <col min="15890" max="16126" width="8.5703125" style="11"/>
    <col min="16127" max="16127" width="13.28515625" style="11" bestFit="1" customWidth="1"/>
    <col min="16128" max="16128" width="16.28515625" style="11" customWidth="1"/>
    <col min="16129" max="16129" width="15.28515625" style="11" customWidth="1"/>
    <col min="16130" max="16130" width="14.42578125" style="11" customWidth="1"/>
    <col min="16131" max="16131" width="14.28515625" style="11" bestFit="1" customWidth="1"/>
    <col min="16132" max="16132" width="12.7109375" style="11" customWidth="1"/>
    <col min="16133" max="16133" width="18.7109375" style="11" bestFit="1" customWidth="1"/>
    <col min="16134" max="16134" width="14.28515625" style="11" customWidth="1"/>
    <col min="16135" max="16135" width="11.7109375" style="11" customWidth="1"/>
    <col min="16136" max="16136" width="12.7109375" style="11" customWidth="1"/>
    <col min="16137" max="16137" width="16.28515625" style="11" customWidth="1"/>
    <col min="16138" max="16138" width="12.5703125" style="11" customWidth="1"/>
    <col min="16139" max="16139" width="17.5703125" style="11" customWidth="1"/>
    <col min="16140" max="16140" width="12" style="11" customWidth="1"/>
    <col min="16141" max="16141" width="8.5703125" style="11"/>
    <col min="16142" max="16142" width="12" style="11" customWidth="1"/>
    <col min="16143" max="16143" width="11.42578125" style="11" customWidth="1"/>
    <col min="16144" max="16145" width="12" style="11" customWidth="1"/>
    <col min="16146" max="16384" width="8.5703125" style="11"/>
  </cols>
  <sheetData>
    <row r="1" spans="1:14" ht="14.25" customHeight="1" x14ac:dyDescent="0.3">
      <c r="A1" s="487" t="s">
        <v>0</v>
      </c>
      <c r="B1" s="488"/>
      <c r="C1" s="488"/>
      <c r="D1" s="53"/>
      <c r="E1" s="54" t="s">
        <v>293</v>
      </c>
      <c r="F1" s="55"/>
      <c r="H1" s="463" t="s">
        <v>1</v>
      </c>
      <c r="I1" s="464"/>
      <c r="J1" s="464"/>
      <c r="K1" s="465"/>
    </row>
    <row r="2" spans="1:14" ht="12.75" customHeight="1" x14ac:dyDescent="0.3">
      <c r="A2" s="489" t="s">
        <v>2</v>
      </c>
      <c r="B2" s="490"/>
      <c r="C2" s="490"/>
      <c r="D2" s="56"/>
      <c r="E2" s="57">
        <v>644259734</v>
      </c>
      <c r="F2" s="58"/>
      <c r="H2" s="466" t="s">
        <v>292</v>
      </c>
      <c r="I2" s="467"/>
      <c r="J2" s="467"/>
      <c r="K2" s="468"/>
    </row>
    <row r="3" spans="1:14" ht="19.5" customHeight="1" thickBot="1" x14ac:dyDescent="0.35">
      <c r="A3" s="491" t="s">
        <v>3</v>
      </c>
      <c r="B3" s="492" t="s">
        <v>4</v>
      </c>
      <c r="C3" s="492" t="s">
        <v>4</v>
      </c>
      <c r="D3" s="59"/>
      <c r="E3" s="712" t="s">
        <v>291</v>
      </c>
      <c r="F3" s="61"/>
      <c r="H3" s="469"/>
      <c r="I3" s="470"/>
      <c r="J3" s="470"/>
      <c r="K3" s="471"/>
    </row>
    <row r="4" spans="1:14" ht="16.5" customHeight="1" x14ac:dyDescent="0.3">
      <c r="A4" s="23"/>
      <c r="B4" s="23"/>
      <c r="C4" s="23"/>
      <c r="D4" s="23"/>
      <c r="E4" s="23"/>
      <c r="F4" s="23"/>
      <c r="G4" s="23"/>
      <c r="H4" s="23"/>
      <c r="I4" s="23"/>
      <c r="J4" s="23"/>
      <c r="K4" s="25"/>
    </row>
    <row r="5" spans="1:14" ht="19.5" customHeight="1" x14ac:dyDescent="0.3">
      <c r="A5" s="493" t="s">
        <v>77</v>
      </c>
      <c r="B5" s="494"/>
      <c r="C5" s="494"/>
      <c r="D5" s="494"/>
      <c r="E5" s="494"/>
      <c r="F5" s="494"/>
      <c r="G5" s="494"/>
      <c r="H5" s="494"/>
      <c r="I5" s="494"/>
      <c r="J5" s="494"/>
      <c r="K5" s="494"/>
    </row>
    <row r="6" spans="1:14" ht="72.75" customHeight="1" x14ac:dyDescent="0.3">
      <c r="A6" s="472" t="s">
        <v>5</v>
      </c>
      <c r="B6" s="26" t="s">
        <v>6</v>
      </c>
      <c r="C6" s="26" t="s">
        <v>24</v>
      </c>
      <c r="D6" s="26" t="s">
        <v>286</v>
      </c>
      <c r="E6" s="26" t="s">
        <v>171</v>
      </c>
      <c r="F6" s="26"/>
      <c r="G6" s="26" t="s">
        <v>25</v>
      </c>
      <c r="H6" s="26" t="s">
        <v>75</v>
      </c>
      <c r="I6" s="62" t="s">
        <v>26</v>
      </c>
      <c r="J6" s="64" t="s">
        <v>37</v>
      </c>
      <c r="K6" s="64" t="s">
        <v>38</v>
      </c>
    </row>
    <row r="7" spans="1:14" ht="18" customHeight="1" x14ac:dyDescent="0.3">
      <c r="A7" s="472"/>
      <c r="B7" s="28" t="s">
        <v>72</v>
      </c>
      <c r="C7" s="29">
        <v>60102.87</v>
      </c>
      <c r="D7" s="232">
        <f>178.02*13</f>
        <v>2314.2600000000002</v>
      </c>
      <c r="E7" s="233">
        <f>46.23*13</f>
        <v>600.99</v>
      </c>
      <c r="F7" s="234"/>
      <c r="G7" s="32">
        <f>+C7+D7+E7</f>
        <v>63018.12</v>
      </c>
      <c r="H7" s="33">
        <f>G7*38.38%</f>
        <v>24186.354456000005</v>
      </c>
      <c r="I7" s="34">
        <f>+ROUND(+G7+H7,2)</f>
        <v>87204.47</v>
      </c>
      <c r="J7" s="65"/>
      <c r="K7" s="79">
        <f>+ROUND(I7*J7,2)</f>
        <v>0</v>
      </c>
    </row>
    <row r="8" spans="1:14" ht="18" customHeight="1" x14ac:dyDescent="0.3">
      <c r="A8" s="472"/>
      <c r="B8" s="28" t="s">
        <v>8</v>
      </c>
      <c r="C8" s="29">
        <v>47015.77</v>
      </c>
      <c r="D8" s="232">
        <f>139.22*13</f>
        <v>1809.86</v>
      </c>
      <c r="E8" s="156">
        <f>36.17*13</f>
        <v>470.21000000000004</v>
      </c>
      <c r="F8" s="234"/>
      <c r="G8" s="32">
        <f>+C8+D8+E8</f>
        <v>49295.839999999997</v>
      </c>
      <c r="H8" s="33">
        <f>G8*38.38%</f>
        <v>18919.743392</v>
      </c>
      <c r="I8" s="34">
        <f>+ROUND(+G8+H8,2)</f>
        <v>68215.58</v>
      </c>
      <c r="J8" s="65"/>
      <c r="K8" s="79">
        <f>+ROUND(I8*J8,2)</f>
        <v>0</v>
      </c>
      <c r="L8" s="67"/>
      <c r="N8" s="19"/>
    </row>
    <row r="9" spans="1:14" ht="7.5" customHeight="1" x14ac:dyDescent="0.3">
      <c r="A9" s="38"/>
      <c r="B9" s="39"/>
      <c r="C9" s="80"/>
      <c r="D9" s="80"/>
      <c r="E9" s="80"/>
      <c r="F9" s="80"/>
      <c r="G9" s="80"/>
      <c r="H9" s="80"/>
      <c r="I9" s="80"/>
      <c r="J9" s="81"/>
      <c r="K9" s="80"/>
      <c r="L9" s="67"/>
      <c r="M9" s="19"/>
      <c r="N9" s="19"/>
    </row>
    <row r="10" spans="1:14" ht="72" customHeight="1" x14ac:dyDescent="0.3">
      <c r="A10" s="244"/>
      <c r="C10" s="26" t="s">
        <v>198</v>
      </c>
      <c r="D10" s="26" t="s">
        <v>287</v>
      </c>
      <c r="E10" s="26" t="s">
        <v>173</v>
      </c>
      <c r="F10" s="26" t="s">
        <v>175</v>
      </c>
      <c r="G10" s="26" t="s">
        <v>32</v>
      </c>
      <c r="H10" s="26" t="s">
        <v>75</v>
      </c>
      <c r="I10" s="231" t="s">
        <v>26</v>
      </c>
      <c r="J10" s="64" t="s">
        <v>37</v>
      </c>
      <c r="K10" s="64" t="s">
        <v>38</v>
      </c>
      <c r="L10" s="67"/>
      <c r="M10" s="19"/>
      <c r="N10" s="19"/>
    </row>
    <row r="11" spans="1:14" ht="30.95" customHeight="1" x14ac:dyDescent="0.3">
      <c r="A11" s="473" t="s">
        <v>199</v>
      </c>
      <c r="B11" s="256" t="s">
        <v>200</v>
      </c>
      <c r="C11" s="29">
        <v>45488.77</v>
      </c>
      <c r="D11" s="30">
        <f>145.92*12</f>
        <v>1751.04</v>
      </c>
      <c r="E11" s="156">
        <f>37.91*12</f>
        <v>454.91999999999996</v>
      </c>
      <c r="F11" s="42">
        <f t="shared" ref="F11:F16" si="0">+ROUND((C11+D11+E11)/12,2)</f>
        <v>3974.56</v>
      </c>
      <c r="G11" s="232">
        <f t="shared" ref="G11:G16" si="1">+F11+D11+C11+E11</f>
        <v>51669.289999999994</v>
      </c>
      <c r="H11" s="33">
        <f t="shared" ref="H11:H16" si="2">G11*38.38%</f>
        <v>19830.673501999998</v>
      </c>
      <c r="I11" s="235">
        <f t="shared" ref="I11:I16" si="3">+ROUND(+G11+H11,2)</f>
        <v>71499.960000000006</v>
      </c>
      <c r="J11" s="65"/>
      <c r="K11" s="79">
        <f>+ROUND(I11*J11,2)</f>
        <v>0</v>
      </c>
      <c r="L11" s="67"/>
      <c r="M11" s="19"/>
      <c r="N11" s="19"/>
    </row>
    <row r="12" spans="1:14" ht="30.95" customHeight="1" x14ac:dyDescent="0.3">
      <c r="A12" s="474"/>
      <c r="B12" s="256" t="s">
        <v>201</v>
      </c>
      <c r="C12" s="29">
        <v>36293.08</v>
      </c>
      <c r="D12" s="30">
        <f>116.42*12</f>
        <v>1397.04</v>
      </c>
      <c r="E12" s="156">
        <f>30.24*12</f>
        <v>362.88</v>
      </c>
      <c r="F12" s="42">
        <f t="shared" si="0"/>
        <v>3171.08</v>
      </c>
      <c r="G12" s="232">
        <f t="shared" si="1"/>
        <v>41224.080000000002</v>
      </c>
      <c r="H12" s="33">
        <f t="shared" si="2"/>
        <v>15821.801904000002</v>
      </c>
      <c r="I12" s="235">
        <f t="shared" si="3"/>
        <v>57045.88</v>
      </c>
      <c r="J12" s="65"/>
      <c r="K12" s="79">
        <f t="shared" ref="K12:K16" si="4">+ROUND(I12*J12,2)</f>
        <v>0</v>
      </c>
      <c r="L12" s="67"/>
      <c r="M12" s="19"/>
      <c r="N12" s="19"/>
    </row>
    <row r="13" spans="1:14" ht="30.95" customHeight="1" x14ac:dyDescent="0.3">
      <c r="A13" s="474"/>
      <c r="B13" s="256" t="s">
        <v>202</v>
      </c>
      <c r="C13" s="29">
        <v>34063.56</v>
      </c>
      <c r="D13" s="30">
        <f>109.26*12</f>
        <v>1311.1200000000001</v>
      </c>
      <c r="E13" s="156">
        <f>28.39*12</f>
        <v>340.68</v>
      </c>
      <c r="F13" s="42">
        <f t="shared" si="0"/>
        <v>2976.28</v>
      </c>
      <c r="G13" s="232">
        <f t="shared" si="1"/>
        <v>38691.64</v>
      </c>
      <c r="H13" s="33">
        <f t="shared" si="2"/>
        <v>14849.851432000001</v>
      </c>
      <c r="I13" s="235">
        <f t="shared" si="3"/>
        <v>53541.49</v>
      </c>
      <c r="J13" s="65"/>
      <c r="K13" s="79">
        <f t="shared" si="4"/>
        <v>0</v>
      </c>
      <c r="L13" s="67"/>
      <c r="M13" s="19"/>
      <c r="N13" s="19"/>
    </row>
    <row r="14" spans="1:14" ht="30.95" customHeight="1" x14ac:dyDescent="0.3">
      <c r="A14" s="474"/>
      <c r="B14" s="256" t="s">
        <v>203</v>
      </c>
      <c r="C14" s="29">
        <v>25983.16</v>
      </c>
      <c r="D14" s="30">
        <f>83.39*12</f>
        <v>1000.6800000000001</v>
      </c>
      <c r="E14" s="156">
        <f>21.65*12</f>
        <v>259.79999999999995</v>
      </c>
      <c r="F14" s="42">
        <f t="shared" si="0"/>
        <v>2270.3000000000002</v>
      </c>
      <c r="G14" s="232">
        <f t="shared" si="1"/>
        <v>29513.94</v>
      </c>
      <c r="H14" s="33">
        <f t="shared" si="2"/>
        <v>11327.450172000001</v>
      </c>
      <c r="I14" s="235">
        <f t="shared" si="3"/>
        <v>40841.39</v>
      </c>
      <c r="J14" s="65"/>
      <c r="K14" s="79">
        <f t="shared" si="4"/>
        <v>0</v>
      </c>
      <c r="L14" s="67"/>
      <c r="M14" s="19"/>
      <c r="N14" s="19"/>
    </row>
    <row r="15" spans="1:14" ht="30.95" customHeight="1" x14ac:dyDescent="0.3">
      <c r="A15" s="474"/>
      <c r="B15" s="256" t="s">
        <v>204</v>
      </c>
      <c r="C15" s="29">
        <v>45861.1</v>
      </c>
      <c r="D15" s="30">
        <f>147.15*12</f>
        <v>1765.8000000000002</v>
      </c>
      <c r="E15" s="156">
        <f>38.22*12</f>
        <v>458.64</v>
      </c>
      <c r="F15" s="42">
        <f t="shared" si="0"/>
        <v>4007.13</v>
      </c>
      <c r="G15" s="232">
        <f t="shared" si="1"/>
        <v>52092.67</v>
      </c>
      <c r="H15" s="33">
        <f t="shared" si="2"/>
        <v>19993.166746000003</v>
      </c>
      <c r="I15" s="235">
        <f t="shared" si="3"/>
        <v>72085.84</v>
      </c>
      <c r="J15" s="65"/>
      <c r="K15" s="79">
        <f t="shared" si="4"/>
        <v>0</v>
      </c>
      <c r="L15" s="67"/>
      <c r="M15" s="19"/>
      <c r="N15" s="19"/>
    </row>
    <row r="16" spans="1:14" ht="30.95" customHeight="1" x14ac:dyDescent="0.3">
      <c r="A16" s="474"/>
      <c r="B16" s="256" t="s">
        <v>205</v>
      </c>
      <c r="C16" s="29">
        <v>39285.94</v>
      </c>
      <c r="D16" s="30">
        <f>126.05*12</f>
        <v>1512.6</v>
      </c>
      <c r="E16" s="156">
        <f>32.74*12</f>
        <v>392.88</v>
      </c>
      <c r="F16" s="42">
        <f t="shared" si="0"/>
        <v>3432.62</v>
      </c>
      <c r="G16" s="232">
        <f t="shared" si="1"/>
        <v>44624.04</v>
      </c>
      <c r="H16" s="33">
        <f t="shared" si="2"/>
        <v>17126.706552000003</v>
      </c>
      <c r="I16" s="235">
        <f t="shared" si="3"/>
        <v>61750.75</v>
      </c>
      <c r="J16" s="65"/>
      <c r="K16" s="79">
        <f t="shared" si="4"/>
        <v>0</v>
      </c>
      <c r="L16" s="67"/>
      <c r="M16" s="19"/>
      <c r="N16" s="19"/>
    </row>
    <row r="17" spans="1:14" ht="6.95" customHeight="1" x14ac:dyDescent="0.3">
      <c r="A17" s="255"/>
      <c r="B17" s="39"/>
      <c r="C17" s="80"/>
      <c r="D17" s="80"/>
      <c r="E17" s="80"/>
      <c r="F17" s="80"/>
      <c r="G17" s="80"/>
      <c r="H17" s="80"/>
      <c r="I17" s="80"/>
      <c r="J17" s="81"/>
      <c r="K17" s="80"/>
      <c r="L17" s="67"/>
      <c r="M17" s="19"/>
      <c r="N17" s="19"/>
    </row>
    <row r="18" spans="1:14" ht="82.5" customHeight="1" x14ac:dyDescent="0.3">
      <c r="A18" s="473" t="s">
        <v>9</v>
      </c>
      <c r="B18" s="41"/>
      <c r="C18" s="26" t="s">
        <v>147</v>
      </c>
      <c r="D18" s="26" t="s">
        <v>171</v>
      </c>
      <c r="E18" s="26" t="s">
        <v>27</v>
      </c>
      <c r="F18" s="26" t="s">
        <v>28</v>
      </c>
      <c r="G18" s="26" t="s">
        <v>10</v>
      </c>
      <c r="H18" s="26" t="s">
        <v>29</v>
      </c>
      <c r="I18" s="231" t="s">
        <v>26</v>
      </c>
      <c r="J18" s="64" t="s">
        <v>37</v>
      </c>
      <c r="K18" s="64" t="s">
        <v>38</v>
      </c>
      <c r="N18" s="19"/>
    </row>
    <row r="19" spans="1:14" ht="15.75" customHeight="1" x14ac:dyDescent="0.3">
      <c r="A19" s="474"/>
      <c r="B19" s="156" t="s">
        <v>190</v>
      </c>
      <c r="C19" s="236">
        <f>34634.49/12*13</f>
        <v>37520.697500000002</v>
      </c>
      <c r="D19" s="236">
        <f>28.86*13</f>
        <v>375.18</v>
      </c>
      <c r="E19" s="236"/>
      <c r="F19" s="236"/>
      <c r="G19" s="236">
        <f>+C19+D19+E19+F19</f>
        <v>37895.877500000002</v>
      </c>
      <c r="H19" s="236">
        <f>+(C19+D19+E19)*38.38%+(F19*32.7%)</f>
        <v>14544.437784500002</v>
      </c>
      <c r="I19" s="235" t="str">
        <f>+IF(E19&lt;&gt;0,+ROUND(+G19+H19,2),"0")</f>
        <v>0</v>
      </c>
      <c r="J19" s="63"/>
      <c r="K19" s="79">
        <f>+ROUND(I19*J19,2)</f>
        <v>0</v>
      </c>
    </row>
    <row r="20" spans="1:14" x14ac:dyDescent="0.3">
      <c r="A20" s="474"/>
      <c r="B20" s="39"/>
      <c r="C20" s="40"/>
      <c r="D20" s="40"/>
      <c r="E20" s="40"/>
      <c r="F20" s="40"/>
      <c r="G20" s="40"/>
      <c r="H20" s="40"/>
      <c r="I20" s="80"/>
      <c r="J20" s="81"/>
      <c r="K20" s="80"/>
    </row>
    <row r="21" spans="1:14" ht="150" x14ac:dyDescent="0.3">
      <c r="A21" s="474"/>
      <c r="B21" s="41"/>
      <c r="C21" s="26" t="s">
        <v>172</v>
      </c>
      <c r="D21" s="26" t="s">
        <v>173</v>
      </c>
      <c r="E21" s="26" t="s">
        <v>189</v>
      </c>
      <c r="F21" s="26" t="s">
        <v>175</v>
      </c>
      <c r="G21" s="26" t="s">
        <v>32</v>
      </c>
      <c r="H21" s="26" t="s">
        <v>75</v>
      </c>
      <c r="I21" s="231" t="s">
        <v>26</v>
      </c>
      <c r="J21" s="64" t="s">
        <v>37</v>
      </c>
      <c r="K21" s="64" t="s">
        <v>38</v>
      </c>
    </row>
    <row r="22" spans="1:14" ht="28.5" customHeight="1" x14ac:dyDescent="0.3">
      <c r="A22" s="474"/>
      <c r="B22" s="156" t="s">
        <v>11</v>
      </c>
      <c r="C22" s="29">
        <f>25363.13</f>
        <v>25363.13</v>
      </c>
      <c r="D22" s="232">
        <f>21.14*12</f>
        <v>253.68</v>
      </c>
      <c r="E22" s="232"/>
      <c r="F22" s="42">
        <f>+ROUND((C22+D22+E22)/12,2)</f>
        <v>2134.73</v>
      </c>
      <c r="G22" s="232">
        <f>+F22+D22+C22+E22</f>
        <v>27751.54</v>
      </c>
      <c r="H22" s="33">
        <f>G22*38.38%</f>
        <v>10651.041052</v>
      </c>
      <c r="I22" s="235">
        <f>+ROUND(+G22+H22,2)</f>
        <v>38402.58</v>
      </c>
      <c r="J22" s="65"/>
      <c r="K22" s="79">
        <f>+ROUND(I22*J22,2)</f>
        <v>0</v>
      </c>
    </row>
    <row r="23" spans="1:14" ht="4.5" customHeight="1" x14ac:dyDescent="0.3">
      <c r="A23" s="474"/>
      <c r="B23" s="43"/>
      <c r="C23" s="44"/>
      <c r="D23" s="45"/>
      <c r="E23" s="45"/>
      <c r="F23" s="46"/>
      <c r="G23" s="44"/>
      <c r="H23" s="44"/>
      <c r="I23" s="44"/>
      <c r="J23" s="46"/>
      <c r="K23" s="46"/>
    </row>
    <row r="24" spans="1:14" ht="24" customHeight="1" x14ac:dyDescent="0.3">
      <c r="A24" s="474"/>
      <c r="B24" s="156" t="s">
        <v>12</v>
      </c>
      <c r="C24" s="29">
        <f>20884.37</f>
        <v>20884.37</v>
      </c>
      <c r="D24" s="232">
        <f>17.4*12</f>
        <v>208.79999999999998</v>
      </c>
      <c r="E24" s="232"/>
      <c r="F24" s="42">
        <f>+ROUND((C24+D24+E24)/12,2)</f>
        <v>1757.76</v>
      </c>
      <c r="G24" s="232">
        <f>+F24+D24+C24+E24</f>
        <v>22850.93</v>
      </c>
      <c r="H24" s="33">
        <f>G24*38.38%</f>
        <v>8770.1869340000012</v>
      </c>
      <c r="I24" s="235">
        <f>+ROUND(+G24+H24,2)</f>
        <v>31621.119999999999</v>
      </c>
      <c r="J24" s="65">
        <v>1</v>
      </c>
      <c r="K24" s="79">
        <f>+ROUND(I24*J24,2)</f>
        <v>31621.119999999999</v>
      </c>
    </row>
    <row r="25" spans="1:14" ht="6" customHeight="1" x14ac:dyDescent="0.3">
      <c r="A25" s="474"/>
      <c r="B25" s="48"/>
      <c r="C25" s="237"/>
      <c r="D25" s="238"/>
      <c r="E25" s="238"/>
      <c r="F25" s="49"/>
      <c r="G25" s="239"/>
      <c r="H25" s="238"/>
      <c r="I25" s="238"/>
      <c r="J25" s="49"/>
      <c r="K25" s="49"/>
    </row>
    <row r="26" spans="1:14" ht="27.75" customHeight="1" x14ac:dyDescent="0.3">
      <c r="A26" s="474"/>
      <c r="B26" s="156" t="s">
        <v>13</v>
      </c>
      <c r="C26" s="29">
        <f>19847.64</f>
        <v>19847.64</v>
      </c>
      <c r="D26" s="232">
        <f>16.54*12</f>
        <v>198.48</v>
      </c>
      <c r="E26" s="232"/>
      <c r="F26" s="42">
        <f>+ROUND((C26+D26+E26)/12,2)</f>
        <v>1670.51</v>
      </c>
      <c r="G26" s="232">
        <f>+F26+D26+C26+E26</f>
        <v>21716.63</v>
      </c>
      <c r="H26" s="33">
        <f>G26*38.38%</f>
        <v>8334.8425940000016</v>
      </c>
      <c r="I26" s="235">
        <f>+ROUND(+G26+H26,2)</f>
        <v>30051.47</v>
      </c>
      <c r="J26" s="65"/>
      <c r="K26" s="79">
        <f>+ROUND(I26*J26,2)</f>
        <v>0</v>
      </c>
    </row>
    <row r="27" spans="1:14" ht="6.75" customHeight="1" x14ac:dyDescent="0.3">
      <c r="A27" s="475"/>
      <c r="B27" s="43"/>
      <c r="C27" s="83"/>
      <c r="D27" s="45"/>
      <c r="E27" s="84"/>
      <c r="F27" s="83"/>
      <c r="G27" s="83"/>
      <c r="H27" s="85"/>
      <c r="I27" s="85"/>
      <c r="J27" s="85"/>
      <c r="K27" s="85"/>
    </row>
    <row r="28" spans="1:14" s="72" customFormat="1" ht="37.5" customHeight="1" x14ac:dyDescent="0.35">
      <c r="A28" s="11"/>
      <c r="B28" s="12"/>
      <c r="C28" s="86"/>
      <c r="D28" s="87"/>
      <c r="E28" s="87"/>
      <c r="F28" s="86"/>
      <c r="G28" s="88" t="s">
        <v>15</v>
      </c>
      <c r="H28" s="89" t="s">
        <v>271</v>
      </c>
      <c r="I28" s="90"/>
      <c r="J28" s="91">
        <f>+J7</f>
        <v>0</v>
      </c>
      <c r="K28" s="92">
        <f>+K7</f>
        <v>0</v>
      </c>
    </row>
    <row r="29" spans="1:14" s="72" customFormat="1" ht="37.5" customHeight="1" x14ac:dyDescent="0.35">
      <c r="A29" s="11"/>
      <c r="D29" s="12"/>
      <c r="E29" s="12"/>
      <c r="G29" s="88" t="s">
        <v>15</v>
      </c>
      <c r="H29" s="93" t="s">
        <v>272</v>
      </c>
      <c r="I29" s="31"/>
      <c r="J29" s="94">
        <f>+SUM(J8:J27)</f>
        <v>1</v>
      </c>
      <c r="K29" s="79">
        <f>+SUM(K8:K27)</f>
        <v>31621.119999999999</v>
      </c>
    </row>
    <row r="30" spans="1:14" s="72" customFormat="1" ht="37.5" customHeight="1" x14ac:dyDescent="0.3">
      <c r="A30" s="11"/>
      <c r="H30" s="9" t="s">
        <v>18</v>
      </c>
      <c r="I30" s="9"/>
      <c r="J30" s="73">
        <f>+SUM(J7:J27)</f>
        <v>1</v>
      </c>
      <c r="K30" s="66">
        <f>+SUM(K7:K27)</f>
        <v>31621.119999999999</v>
      </c>
    </row>
    <row r="32" spans="1:14" ht="92.25" customHeight="1" x14ac:dyDescent="0.3">
      <c r="H32" s="521" t="s">
        <v>285</v>
      </c>
      <c r="I32" s="521"/>
      <c r="J32" s="521"/>
      <c r="K32" s="251" t="s">
        <v>270</v>
      </c>
    </row>
    <row r="33" spans="1:11" x14ac:dyDescent="0.3">
      <c r="H33" s="517" t="s">
        <v>194</v>
      </c>
      <c r="I33" s="518"/>
      <c r="J33" s="519"/>
      <c r="K33" s="93"/>
    </row>
    <row r="34" spans="1:11" ht="27.75" customHeight="1" x14ac:dyDescent="0.3">
      <c r="H34" s="516" t="s">
        <v>208</v>
      </c>
      <c r="I34" s="516"/>
      <c r="J34" s="516"/>
      <c r="K34" s="31"/>
    </row>
    <row r="35" spans="1:11" x14ac:dyDescent="0.3">
      <c r="I35" s="515"/>
      <c r="J35" s="515"/>
    </row>
    <row r="36" spans="1:11" ht="18.75" customHeight="1" x14ac:dyDescent="0.3">
      <c r="H36" s="520" t="s">
        <v>283</v>
      </c>
      <c r="I36" s="520"/>
      <c r="J36" s="520"/>
      <c r="K36" s="253" t="s">
        <v>196</v>
      </c>
    </row>
    <row r="37" spans="1:11" ht="18.75" customHeight="1" x14ac:dyDescent="0.3">
      <c r="H37" s="514" t="s">
        <v>273</v>
      </c>
      <c r="I37" s="514"/>
      <c r="J37" s="514"/>
      <c r="K37" s="252">
        <f>+K28-K33</f>
        <v>0</v>
      </c>
    </row>
    <row r="38" spans="1:11" ht="44.25" customHeight="1" x14ac:dyDescent="0.3">
      <c r="H38" s="514" t="s">
        <v>274</v>
      </c>
      <c r="I38" s="514"/>
      <c r="J38" s="514"/>
      <c r="K38" s="96">
        <f>+K29-K34</f>
        <v>31621.119999999999</v>
      </c>
    </row>
    <row r="43" spans="1:11" ht="19.5" thickBot="1" x14ac:dyDescent="0.35"/>
    <row r="44" spans="1:11" ht="19.5" thickBot="1" x14ac:dyDescent="0.35">
      <c r="A44" s="505" t="s">
        <v>48</v>
      </c>
      <c r="B44" s="506"/>
      <c r="C44" s="506"/>
      <c r="D44" s="506"/>
      <c r="E44" s="506"/>
      <c r="F44" s="506"/>
      <c r="G44" s="506"/>
      <c r="H44" s="506"/>
      <c r="I44" s="506"/>
      <c r="J44" s="506"/>
      <c r="K44" s="507"/>
    </row>
    <row r="45" spans="1:11" ht="55.5" customHeight="1" x14ac:dyDescent="0.3">
      <c r="A45" s="508" t="s">
        <v>78</v>
      </c>
      <c r="B45" s="509"/>
      <c r="C45" s="509"/>
      <c r="D45" s="509"/>
      <c r="E45" s="509"/>
      <c r="F45" s="509"/>
      <c r="G45" s="509"/>
      <c r="H45" s="509"/>
      <c r="I45" s="509"/>
      <c r="J45" s="509"/>
      <c r="K45" s="510"/>
    </row>
    <row r="46" spans="1:11" ht="95.45" customHeight="1" x14ac:dyDescent="0.3">
      <c r="A46" s="459" t="s">
        <v>79</v>
      </c>
      <c r="B46" s="459"/>
      <c r="C46" s="459"/>
      <c r="D46" s="459"/>
      <c r="E46" s="459"/>
      <c r="F46" s="459"/>
      <c r="G46" s="459"/>
      <c r="H46" s="459"/>
      <c r="I46" s="459"/>
      <c r="J46" s="459"/>
      <c r="K46" s="459"/>
    </row>
    <row r="48" spans="1:11" ht="85.5" customHeight="1" x14ac:dyDescent="0.3"/>
  </sheetData>
  <sheetProtection selectLockedCells="1" selectUnlockedCells="1"/>
  <mergeCells count="19">
    <mergeCell ref="A6:A8"/>
    <mergeCell ref="A44:K44"/>
    <mergeCell ref="A45:K45"/>
    <mergeCell ref="A18:A27"/>
    <mergeCell ref="A11:A16"/>
    <mergeCell ref="H32:J32"/>
    <mergeCell ref="H33:J33"/>
    <mergeCell ref="H34:J34"/>
    <mergeCell ref="A1:C1"/>
    <mergeCell ref="A2:C2"/>
    <mergeCell ref="A3:C3"/>
    <mergeCell ref="A5:K5"/>
    <mergeCell ref="H1:K1"/>
    <mergeCell ref="H2:K3"/>
    <mergeCell ref="I35:J35"/>
    <mergeCell ref="H36:J36"/>
    <mergeCell ref="H37:J37"/>
    <mergeCell ref="H38:J38"/>
    <mergeCell ref="A46:K46"/>
  </mergeCells>
  <hyperlinks>
    <hyperlink ref="E3" r:id="rId1" xr:uid="{DB325CB9-AA95-42DB-8CAA-85A5C40630C7}"/>
  </hyperlinks>
  <pageMargins left="0.45" right="0.47013888888888888" top="0.62013888888888891" bottom="0.47013888888888888" header="0.51180555555555551" footer="0.51180555555555551"/>
  <pageSetup paperSize="9" scale="35" firstPageNumber="0"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33B4-F18B-4D85-8927-E235F695ACDE}">
  <sheetPr>
    <tabColor theme="7"/>
    <pageSetUpPr fitToPage="1"/>
  </sheetPr>
  <dimension ref="A1:N44"/>
  <sheetViews>
    <sheetView showGridLines="0" zoomScale="80" zoomScaleNormal="80" workbookViewId="0">
      <selection activeCell="E3" sqref="E3"/>
    </sheetView>
  </sheetViews>
  <sheetFormatPr defaultColWidth="8.5703125" defaultRowHeight="18.75" x14ac:dyDescent="0.3"/>
  <cols>
    <col min="1" max="1" width="8.5703125" style="11" customWidth="1"/>
    <col min="2" max="2" width="35" style="11" bestFit="1" customWidth="1"/>
    <col min="3" max="3" width="16.28515625" style="11" customWidth="1"/>
    <col min="4" max="4" width="22" style="11" customWidth="1"/>
    <col min="5" max="5" width="14.42578125" style="11" customWidth="1"/>
    <col min="6" max="6" width="14.28515625" style="11" bestFit="1" customWidth="1"/>
    <col min="7" max="7" width="12.7109375" style="11" customWidth="1"/>
    <col min="8" max="8" width="19" style="11" customWidth="1"/>
    <col min="9" max="9" width="18.5703125" style="11" customWidth="1"/>
    <col min="10" max="10" width="16.28515625" style="11" customWidth="1"/>
    <col min="11" max="11" width="17.7109375" style="11" customWidth="1"/>
    <col min="12" max="12" width="12" style="11" customWidth="1"/>
    <col min="13" max="13" width="8.5703125" style="11"/>
    <col min="14" max="14" width="12" style="11" customWidth="1"/>
    <col min="15" max="15" width="11.42578125" style="11" customWidth="1"/>
    <col min="16" max="17" width="12" style="11" customWidth="1"/>
    <col min="18" max="254" width="8.5703125" style="11"/>
    <col min="255" max="255" width="13.28515625" style="11" bestFit="1" customWidth="1"/>
    <col min="256" max="256" width="16.28515625" style="11" customWidth="1"/>
    <col min="257" max="257" width="15.28515625" style="11" customWidth="1"/>
    <col min="258" max="258" width="14.42578125" style="11" customWidth="1"/>
    <col min="259" max="259" width="14.28515625" style="11" bestFit="1" customWidth="1"/>
    <col min="260" max="260" width="12.7109375" style="11" customWidth="1"/>
    <col min="261" max="261" width="19" style="11" customWidth="1"/>
    <col min="262" max="262" width="13" style="11" customWidth="1"/>
    <col min="263" max="263" width="11.7109375" style="11" customWidth="1"/>
    <col min="264" max="264" width="12.7109375" style="11" customWidth="1"/>
    <col min="265" max="265" width="16.28515625" style="11" customWidth="1"/>
    <col min="266" max="266" width="12.5703125" style="11" customWidth="1"/>
    <col min="267" max="267" width="17.5703125" style="11" customWidth="1"/>
    <col min="268" max="268" width="12" style="11" customWidth="1"/>
    <col min="269" max="269" width="8.5703125" style="11"/>
    <col min="270" max="270" width="12" style="11" customWidth="1"/>
    <col min="271" max="271" width="11.42578125" style="11" customWidth="1"/>
    <col min="272" max="273" width="12" style="11" customWidth="1"/>
    <col min="274" max="510" width="8.5703125" style="11"/>
    <col min="511" max="511" width="13.28515625" style="11" bestFit="1" customWidth="1"/>
    <col min="512" max="512" width="16.28515625" style="11" customWidth="1"/>
    <col min="513" max="513" width="15.28515625" style="11" customWidth="1"/>
    <col min="514" max="514" width="14.42578125" style="11" customWidth="1"/>
    <col min="515" max="515" width="14.28515625" style="11" bestFit="1" customWidth="1"/>
    <col min="516" max="516" width="12.7109375" style="11" customWidth="1"/>
    <col min="517" max="517" width="19" style="11" customWidth="1"/>
    <col min="518" max="518" width="13" style="11" customWidth="1"/>
    <col min="519" max="519" width="11.7109375" style="11" customWidth="1"/>
    <col min="520" max="520" width="12.7109375" style="11" customWidth="1"/>
    <col min="521" max="521" width="16.28515625" style="11" customWidth="1"/>
    <col min="522" max="522" width="12.5703125" style="11" customWidth="1"/>
    <col min="523" max="523" width="17.5703125" style="11" customWidth="1"/>
    <col min="524" max="524" width="12" style="11" customWidth="1"/>
    <col min="525" max="525" width="8.5703125" style="11"/>
    <col min="526" max="526" width="12" style="11" customWidth="1"/>
    <col min="527" max="527" width="11.42578125" style="11" customWidth="1"/>
    <col min="528" max="529" width="12" style="11" customWidth="1"/>
    <col min="530" max="766" width="8.5703125" style="11"/>
    <col min="767" max="767" width="13.28515625" style="11" bestFit="1" customWidth="1"/>
    <col min="768" max="768" width="16.28515625" style="11" customWidth="1"/>
    <col min="769" max="769" width="15.28515625" style="11" customWidth="1"/>
    <col min="770" max="770" width="14.42578125" style="11" customWidth="1"/>
    <col min="771" max="771" width="14.28515625" style="11" bestFit="1" customWidth="1"/>
    <col min="772" max="772" width="12.7109375" style="11" customWidth="1"/>
    <col min="773" max="773" width="19" style="11" customWidth="1"/>
    <col min="774" max="774" width="13" style="11" customWidth="1"/>
    <col min="775" max="775" width="11.7109375" style="11" customWidth="1"/>
    <col min="776" max="776" width="12.7109375" style="11" customWidth="1"/>
    <col min="777" max="777" width="16.28515625" style="11" customWidth="1"/>
    <col min="778" max="778" width="12.5703125" style="11" customWidth="1"/>
    <col min="779" max="779" width="17.5703125" style="11" customWidth="1"/>
    <col min="780" max="780" width="12" style="11" customWidth="1"/>
    <col min="781" max="781" width="8.5703125" style="11"/>
    <col min="782" max="782" width="12" style="11" customWidth="1"/>
    <col min="783" max="783" width="11.42578125" style="11" customWidth="1"/>
    <col min="784" max="785" width="12" style="11" customWidth="1"/>
    <col min="786" max="1022" width="8.5703125" style="11"/>
    <col min="1023" max="1023" width="13.28515625" style="11" bestFit="1" customWidth="1"/>
    <col min="1024" max="1024" width="16.28515625" style="11" customWidth="1"/>
    <col min="1025" max="1025" width="15.28515625" style="11" customWidth="1"/>
    <col min="1026" max="1026" width="14.42578125" style="11" customWidth="1"/>
    <col min="1027" max="1027" width="14.28515625" style="11" bestFit="1" customWidth="1"/>
    <col min="1028" max="1028" width="12.7109375" style="11" customWidth="1"/>
    <col min="1029" max="1029" width="19" style="11" customWidth="1"/>
    <col min="1030" max="1030" width="13" style="11" customWidth="1"/>
    <col min="1031" max="1031" width="11.7109375" style="11" customWidth="1"/>
    <col min="1032" max="1032" width="12.7109375" style="11" customWidth="1"/>
    <col min="1033" max="1033" width="16.28515625" style="11" customWidth="1"/>
    <col min="1034" max="1034" width="12.5703125" style="11" customWidth="1"/>
    <col min="1035" max="1035" width="17.5703125" style="11" customWidth="1"/>
    <col min="1036" max="1036" width="12" style="11" customWidth="1"/>
    <col min="1037" max="1037" width="8.5703125" style="11"/>
    <col min="1038" max="1038" width="12" style="11" customWidth="1"/>
    <col min="1039" max="1039" width="11.42578125" style="11" customWidth="1"/>
    <col min="1040" max="1041" width="12" style="11" customWidth="1"/>
    <col min="1042" max="1278" width="8.5703125" style="11"/>
    <col min="1279" max="1279" width="13.28515625" style="11" bestFit="1" customWidth="1"/>
    <col min="1280" max="1280" width="16.28515625" style="11" customWidth="1"/>
    <col min="1281" max="1281" width="15.28515625" style="11" customWidth="1"/>
    <col min="1282" max="1282" width="14.42578125" style="11" customWidth="1"/>
    <col min="1283" max="1283" width="14.28515625" style="11" bestFit="1" customWidth="1"/>
    <col min="1284" max="1284" width="12.7109375" style="11" customWidth="1"/>
    <col min="1285" max="1285" width="19" style="11" customWidth="1"/>
    <col min="1286" max="1286" width="13" style="11" customWidth="1"/>
    <col min="1287" max="1287" width="11.7109375" style="11" customWidth="1"/>
    <col min="1288" max="1288" width="12.7109375" style="11" customWidth="1"/>
    <col min="1289" max="1289" width="16.28515625" style="11" customWidth="1"/>
    <col min="1290" max="1290" width="12.5703125" style="11" customWidth="1"/>
    <col min="1291" max="1291" width="17.5703125" style="11" customWidth="1"/>
    <col min="1292" max="1292" width="12" style="11" customWidth="1"/>
    <col min="1293" max="1293" width="8.5703125" style="11"/>
    <col min="1294" max="1294" width="12" style="11" customWidth="1"/>
    <col min="1295" max="1295" width="11.42578125" style="11" customWidth="1"/>
    <col min="1296" max="1297" width="12" style="11" customWidth="1"/>
    <col min="1298" max="1534" width="8.5703125" style="11"/>
    <col min="1535" max="1535" width="13.28515625" style="11" bestFit="1" customWidth="1"/>
    <col min="1536" max="1536" width="16.28515625" style="11" customWidth="1"/>
    <col min="1537" max="1537" width="15.28515625" style="11" customWidth="1"/>
    <col min="1538" max="1538" width="14.42578125" style="11" customWidth="1"/>
    <col min="1539" max="1539" width="14.28515625" style="11" bestFit="1" customWidth="1"/>
    <col min="1540" max="1540" width="12.7109375" style="11" customWidth="1"/>
    <col min="1541" max="1541" width="19" style="11" customWidth="1"/>
    <col min="1542" max="1542" width="13" style="11" customWidth="1"/>
    <col min="1543" max="1543" width="11.7109375" style="11" customWidth="1"/>
    <col min="1544" max="1544" width="12.7109375" style="11" customWidth="1"/>
    <col min="1545" max="1545" width="16.28515625" style="11" customWidth="1"/>
    <col min="1546" max="1546" width="12.5703125" style="11" customWidth="1"/>
    <col min="1547" max="1547" width="17.5703125" style="11" customWidth="1"/>
    <col min="1548" max="1548" width="12" style="11" customWidth="1"/>
    <col min="1549" max="1549" width="8.5703125" style="11"/>
    <col min="1550" max="1550" width="12" style="11" customWidth="1"/>
    <col min="1551" max="1551" width="11.42578125" style="11" customWidth="1"/>
    <col min="1552" max="1553" width="12" style="11" customWidth="1"/>
    <col min="1554" max="1790" width="8.5703125" style="11"/>
    <col min="1791" max="1791" width="13.28515625" style="11" bestFit="1" customWidth="1"/>
    <col min="1792" max="1792" width="16.28515625" style="11" customWidth="1"/>
    <col min="1793" max="1793" width="15.28515625" style="11" customWidth="1"/>
    <col min="1794" max="1794" width="14.42578125" style="11" customWidth="1"/>
    <col min="1795" max="1795" width="14.28515625" style="11" bestFit="1" customWidth="1"/>
    <col min="1796" max="1796" width="12.7109375" style="11" customWidth="1"/>
    <col min="1797" max="1797" width="19" style="11" customWidth="1"/>
    <col min="1798" max="1798" width="13" style="11" customWidth="1"/>
    <col min="1799" max="1799" width="11.7109375" style="11" customWidth="1"/>
    <col min="1800" max="1800" width="12.7109375" style="11" customWidth="1"/>
    <col min="1801" max="1801" width="16.28515625" style="11" customWidth="1"/>
    <col min="1802" max="1802" width="12.5703125" style="11" customWidth="1"/>
    <col min="1803" max="1803" width="17.5703125" style="11" customWidth="1"/>
    <col min="1804" max="1804" width="12" style="11" customWidth="1"/>
    <col min="1805" max="1805" width="8.5703125" style="11"/>
    <col min="1806" max="1806" width="12" style="11" customWidth="1"/>
    <col min="1807" max="1807" width="11.42578125" style="11" customWidth="1"/>
    <col min="1808" max="1809" width="12" style="11" customWidth="1"/>
    <col min="1810" max="2046" width="8.5703125" style="11"/>
    <col min="2047" max="2047" width="13.28515625" style="11" bestFit="1" customWidth="1"/>
    <col min="2048" max="2048" width="16.28515625" style="11" customWidth="1"/>
    <col min="2049" max="2049" width="15.28515625" style="11" customWidth="1"/>
    <col min="2050" max="2050" width="14.42578125" style="11" customWidth="1"/>
    <col min="2051" max="2051" width="14.28515625" style="11" bestFit="1" customWidth="1"/>
    <col min="2052" max="2052" width="12.7109375" style="11" customWidth="1"/>
    <col min="2053" max="2053" width="19" style="11" customWidth="1"/>
    <col min="2054" max="2054" width="13" style="11" customWidth="1"/>
    <col min="2055" max="2055" width="11.7109375" style="11" customWidth="1"/>
    <col min="2056" max="2056" width="12.7109375" style="11" customWidth="1"/>
    <col min="2057" max="2057" width="16.28515625" style="11" customWidth="1"/>
    <col min="2058" max="2058" width="12.5703125" style="11" customWidth="1"/>
    <col min="2059" max="2059" width="17.5703125" style="11" customWidth="1"/>
    <col min="2060" max="2060" width="12" style="11" customWidth="1"/>
    <col min="2061" max="2061" width="8.5703125" style="11"/>
    <col min="2062" max="2062" width="12" style="11" customWidth="1"/>
    <col min="2063" max="2063" width="11.42578125" style="11" customWidth="1"/>
    <col min="2064" max="2065" width="12" style="11" customWidth="1"/>
    <col min="2066" max="2302" width="8.5703125" style="11"/>
    <col min="2303" max="2303" width="13.28515625" style="11" bestFit="1" customWidth="1"/>
    <col min="2304" max="2304" width="16.28515625" style="11" customWidth="1"/>
    <col min="2305" max="2305" width="15.28515625" style="11" customWidth="1"/>
    <col min="2306" max="2306" width="14.42578125" style="11" customWidth="1"/>
    <col min="2307" max="2307" width="14.28515625" style="11" bestFit="1" customWidth="1"/>
    <col min="2308" max="2308" width="12.7109375" style="11" customWidth="1"/>
    <col min="2309" max="2309" width="19" style="11" customWidth="1"/>
    <col min="2310" max="2310" width="13" style="11" customWidth="1"/>
    <col min="2311" max="2311" width="11.7109375" style="11" customWidth="1"/>
    <col min="2312" max="2312" width="12.7109375" style="11" customWidth="1"/>
    <col min="2313" max="2313" width="16.28515625" style="11" customWidth="1"/>
    <col min="2314" max="2314" width="12.5703125" style="11" customWidth="1"/>
    <col min="2315" max="2315" width="17.5703125" style="11" customWidth="1"/>
    <col min="2316" max="2316" width="12" style="11" customWidth="1"/>
    <col min="2317" max="2317" width="8.5703125" style="11"/>
    <col min="2318" max="2318" width="12" style="11" customWidth="1"/>
    <col min="2319" max="2319" width="11.42578125" style="11" customWidth="1"/>
    <col min="2320" max="2321" width="12" style="11" customWidth="1"/>
    <col min="2322" max="2558" width="8.5703125" style="11"/>
    <col min="2559" max="2559" width="13.28515625" style="11" bestFit="1" customWidth="1"/>
    <col min="2560" max="2560" width="16.28515625" style="11" customWidth="1"/>
    <col min="2561" max="2561" width="15.28515625" style="11" customWidth="1"/>
    <col min="2562" max="2562" width="14.42578125" style="11" customWidth="1"/>
    <col min="2563" max="2563" width="14.28515625" style="11" bestFit="1" customWidth="1"/>
    <col min="2564" max="2564" width="12.7109375" style="11" customWidth="1"/>
    <col min="2565" max="2565" width="19" style="11" customWidth="1"/>
    <col min="2566" max="2566" width="13" style="11" customWidth="1"/>
    <col min="2567" max="2567" width="11.7109375" style="11" customWidth="1"/>
    <col min="2568" max="2568" width="12.7109375" style="11" customWidth="1"/>
    <col min="2569" max="2569" width="16.28515625" style="11" customWidth="1"/>
    <col min="2570" max="2570" width="12.5703125" style="11" customWidth="1"/>
    <col min="2571" max="2571" width="17.5703125" style="11" customWidth="1"/>
    <col min="2572" max="2572" width="12" style="11" customWidth="1"/>
    <col min="2573" max="2573" width="8.5703125" style="11"/>
    <col min="2574" max="2574" width="12" style="11" customWidth="1"/>
    <col min="2575" max="2575" width="11.42578125" style="11" customWidth="1"/>
    <col min="2576" max="2577" width="12" style="11" customWidth="1"/>
    <col min="2578" max="2814" width="8.5703125" style="11"/>
    <col min="2815" max="2815" width="13.28515625" style="11" bestFit="1" customWidth="1"/>
    <col min="2816" max="2816" width="16.28515625" style="11" customWidth="1"/>
    <col min="2817" max="2817" width="15.28515625" style="11" customWidth="1"/>
    <col min="2818" max="2818" width="14.42578125" style="11" customWidth="1"/>
    <col min="2819" max="2819" width="14.28515625" style="11" bestFit="1" customWidth="1"/>
    <col min="2820" max="2820" width="12.7109375" style="11" customWidth="1"/>
    <col min="2821" max="2821" width="19" style="11" customWidth="1"/>
    <col min="2822" max="2822" width="13" style="11" customWidth="1"/>
    <col min="2823" max="2823" width="11.7109375" style="11" customWidth="1"/>
    <col min="2824" max="2824" width="12.7109375" style="11" customWidth="1"/>
    <col min="2825" max="2825" width="16.28515625" style="11" customWidth="1"/>
    <col min="2826" max="2826" width="12.5703125" style="11" customWidth="1"/>
    <col min="2827" max="2827" width="17.5703125" style="11" customWidth="1"/>
    <col min="2828" max="2828" width="12" style="11" customWidth="1"/>
    <col min="2829" max="2829" width="8.5703125" style="11"/>
    <col min="2830" max="2830" width="12" style="11" customWidth="1"/>
    <col min="2831" max="2831" width="11.42578125" style="11" customWidth="1"/>
    <col min="2832" max="2833" width="12" style="11" customWidth="1"/>
    <col min="2834" max="3070" width="8.5703125" style="11"/>
    <col min="3071" max="3071" width="13.28515625" style="11" bestFit="1" customWidth="1"/>
    <col min="3072" max="3072" width="16.28515625" style="11" customWidth="1"/>
    <col min="3073" max="3073" width="15.28515625" style="11" customWidth="1"/>
    <col min="3074" max="3074" width="14.42578125" style="11" customWidth="1"/>
    <col min="3075" max="3075" width="14.28515625" style="11" bestFit="1" customWidth="1"/>
    <col min="3076" max="3076" width="12.7109375" style="11" customWidth="1"/>
    <col min="3077" max="3077" width="19" style="11" customWidth="1"/>
    <col min="3078" max="3078" width="13" style="11" customWidth="1"/>
    <col min="3079" max="3079" width="11.7109375" style="11" customWidth="1"/>
    <col min="3080" max="3080" width="12.7109375" style="11" customWidth="1"/>
    <col min="3081" max="3081" width="16.28515625" style="11" customWidth="1"/>
    <col min="3082" max="3082" width="12.5703125" style="11" customWidth="1"/>
    <col min="3083" max="3083" width="17.5703125" style="11" customWidth="1"/>
    <col min="3084" max="3084" width="12" style="11" customWidth="1"/>
    <col min="3085" max="3085" width="8.5703125" style="11"/>
    <col min="3086" max="3086" width="12" style="11" customWidth="1"/>
    <col min="3087" max="3087" width="11.42578125" style="11" customWidth="1"/>
    <col min="3088" max="3089" width="12" style="11" customWidth="1"/>
    <col min="3090" max="3326" width="8.5703125" style="11"/>
    <col min="3327" max="3327" width="13.28515625" style="11" bestFit="1" customWidth="1"/>
    <col min="3328" max="3328" width="16.28515625" style="11" customWidth="1"/>
    <col min="3329" max="3329" width="15.28515625" style="11" customWidth="1"/>
    <col min="3330" max="3330" width="14.42578125" style="11" customWidth="1"/>
    <col min="3331" max="3331" width="14.28515625" style="11" bestFit="1" customWidth="1"/>
    <col min="3332" max="3332" width="12.7109375" style="11" customWidth="1"/>
    <col min="3333" max="3333" width="19" style="11" customWidth="1"/>
    <col min="3334" max="3334" width="13" style="11" customWidth="1"/>
    <col min="3335" max="3335" width="11.7109375" style="11" customWidth="1"/>
    <col min="3336" max="3336" width="12.7109375" style="11" customWidth="1"/>
    <col min="3337" max="3337" width="16.28515625" style="11" customWidth="1"/>
    <col min="3338" max="3338" width="12.5703125" style="11" customWidth="1"/>
    <col min="3339" max="3339" width="17.5703125" style="11" customWidth="1"/>
    <col min="3340" max="3340" width="12" style="11" customWidth="1"/>
    <col min="3341" max="3341" width="8.5703125" style="11"/>
    <col min="3342" max="3342" width="12" style="11" customWidth="1"/>
    <col min="3343" max="3343" width="11.42578125" style="11" customWidth="1"/>
    <col min="3344" max="3345" width="12" style="11" customWidth="1"/>
    <col min="3346" max="3582" width="8.5703125" style="11"/>
    <col min="3583" max="3583" width="13.28515625" style="11" bestFit="1" customWidth="1"/>
    <col min="3584" max="3584" width="16.28515625" style="11" customWidth="1"/>
    <col min="3585" max="3585" width="15.28515625" style="11" customWidth="1"/>
    <col min="3586" max="3586" width="14.42578125" style="11" customWidth="1"/>
    <col min="3587" max="3587" width="14.28515625" style="11" bestFit="1" customWidth="1"/>
    <col min="3588" max="3588" width="12.7109375" style="11" customWidth="1"/>
    <col min="3589" max="3589" width="19" style="11" customWidth="1"/>
    <col min="3590" max="3590" width="13" style="11" customWidth="1"/>
    <col min="3591" max="3591" width="11.7109375" style="11" customWidth="1"/>
    <col min="3592" max="3592" width="12.7109375" style="11" customWidth="1"/>
    <col min="3593" max="3593" width="16.28515625" style="11" customWidth="1"/>
    <col min="3594" max="3594" width="12.5703125" style="11" customWidth="1"/>
    <col min="3595" max="3595" width="17.5703125" style="11" customWidth="1"/>
    <col min="3596" max="3596" width="12" style="11" customWidth="1"/>
    <col min="3597" max="3597" width="8.5703125" style="11"/>
    <col min="3598" max="3598" width="12" style="11" customWidth="1"/>
    <col min="3599" max="3599" width="11.42578125" style="11" customWidth="1"/>
    <col min="3600" max="3601" width="12" style="11" customWidth="1"/>
    <col min="3602" max="3838" width="8.5703125" style="11"/>
    <col min="3839" max="3839" width="13.28515625" style="11" bestFit="1" customWidth="1"/>
    <col min="3840" max="3840" width="16.28515625" style="11" customWidth="1"/>
    <col min="3841" max="3841" width="15.28515625" style="11" customWidth="1"/>
    <col min="3842" max="3842" width="14.42578125" style="11" customWidth="1"/>
    <col min="3843" max="3843" width="14.28515625" style="11" bestFit="1" customWidth="1"/>
    <col min="3844" max="3844" width="12.7109375" style="11" customWidth="1"/>
    <col min="3845" max="3845" width="19" style="11" customWidth="1"/>
    <col min="3846" max="3846" width="13" style="11" customWidth="1"/>
    <col min="3847" max="3847" width="11.7109375" style="11" customWidth="1"/>
    <col min="3848" max="3848" width="12.7109375" style="11" customWidth="1"/>
    <col min="3849" max="3849" width="16.28515625" style="11" customWidth="1"/>
    <col min="3850" max="3850" width="12.5703125" style="11" customWidth="1"/>
    <col min="3851" max="3851" width="17.5703125" style="11" customWidth="1"/>
    <col min="3852" max="3852" width="12" style="11" customWidth="1"/>
    <col min="3853" max="3853" width="8.5703125" style="11"/>
    <col min="3854" max="3854" width="12" style="11" customWidth="1"/>
    <col min="3855" max="3855" width="11.42578125" style="11" customWidth="1"/>
    <col min="3856" max="3857" width="12" style="11" customWidth="1"/>
    <col min="3858" max="4094" width="8.5703125" style="11"/>
    <col min="4095" max="4095" width="13.28515625" style="11" bestFit="1" customWidth="1"/>
    <col min="4096" max="4096" width="16.28515625" style="11" customWidth="1"/>
    <col min="4097" max="4097" width="15.28515625" style="11" customWidth="1"/>
    <col min="4098" max="4098" width="14.42578125" style="11" customWidth="1"/>
    <col min="4099" max="4099" width="14.28515625" style="11" bestFit="1" customWidth="1"/>
    <col min="4100" max="4100" width="12.7109375" style="11" customWidth="1"/>
    <col min="4101" max="4101" width="19" style="11" customWidth="1"/>
    <col min="4102" max="4102" width="13" style="11" customWidth="1"/>
    <col min="4103" max="4103" width="11.7109375" style="11" customWidth="1"/>
    <col min="4104" max="4104" width="12.7109375" style="11" customWidth="1"/>
    <col min="4105" max="4105" width="16.28515625" style="11" customWidth="1"/>
    <col min="4106" max="4106" width="12.5703125" style="11" customWidth="1"/>
    <col min="4107" max="4107" width="17.5703125" style="11" customWidth="1"/>
    <col min="4108" max="4108" width="12" style="11" customWidth="1"/>
    <col min="4109" max="4109" width="8.5703125" style="11"/>
    <col min="4110" max="4110" width="12" style="11" customWidth="1"/>
    <col min="4111" max="4111" width="11.42578125" style="11" customWidth="1"/>
    <col min="4112" max="4113" width="12" style="11" customWidth="1"/>
    <col min="4114" max="4350" width="8.5703125" style="11"/>
    <col min="4351" max="4351" width="13.28515625" style="11" bestFit="1" customWidth="1"/>
    <col min="4352" max="4352" width="16.28515625" style="11" customWidth="1"/>
    <col min="4353" max="4353" width="15.28515625" style="11" customWidth="1"/>
    <col min="4354" max="4354" width="14.42578125" style="11" customWidth="1"/>
    <col min="4355" max="4355" width="14.28515625" style="11" bestFit="1" customWidth="1"/>
    <col min="4356" max="4356" width="12.7109375" style="11" customWidth="1"/>
    <col min="4357" max="4357" width="19" style="11" customWidth="1"/>
    <col min="4358" max="4358" width="13" style="11" customWidth="1"/>
    <col min="4359" max="4359" width="11.7109375" style="11" customWidth="1"/>
    <col min="4360" max="4360" width="12.7109375" style="11" customWidth="1"/>
    <col min="4361" max="4361" width="16.28515625" style="11" customWidth="1"/>
    <col min="4362" max="4362" width="12.5703125" style="11" customWidth="1"/>
    <col min="4363" max="4363" width="17.5703125" style="11" customWidth="1"/>
    <col min="4364" max="4364" width="12" style="11" customWidth="1"/>
    <col min="4365" max="4365" width="8.5703125" style="11"/>
    <col min="4366" max="4366" width="12" style="11" customWidth="1"/>
    <col min="4367" max="4367" width="11.42578125" style="11" customWidth="1"/>
    <col min="4368" max="4369" width="12" style="11" customWidth="1"/>
    <col min="4370" max="4606" width="8.5703125" style="11"/>
    <col min="4607" max="4607" width="13.28515625" style="11" bestFit="1" customWidth="1"/>
    <col min="4608" max="4608" width="16.28515625" style="11" customWidth="1"/>
    <col min="4609" max="4609" width="15.28515625" style="11" customWidth="1"/>
    <col min="4610" max="4610" width="14.42578125" style="11" customWidth="1"/>
    <col min="4611" max="4611" width="14.28515625" style="11" bestFit="1" customWidth="1"/>
    <col min="4612" max="4612" width="12.7109375" style="11" customWidth="1"/>
    <col min="4613" max="4613" width="19" style="11" customWidth="1"/>
    <col min="4614" max="4614" width="13" style="11" customWidth="1"/>
    <col min="4615" max="4615" width="11.7109375" style="11" customWidth="1"/>
    <col min="4616" max="4616" width="12.7109375" style="11" customWidth="1"/>
    <col min="4617" max="4617" width="16.28515625" style="11" customWidth="1"/>
    <col min="4618" max="4618" width="12.5703125" style="11" customWidth="1"/>
    <col min="4619" max="4619" width="17.5703125" style="11" customWidth="1"/>
    <col min="4620" max="4620" width="12" style="11" customWidth="1"/>
    <col min="4621" max="4621" width="8.5703125" style="11"/>
    <col min="4622" max="4622" width="12" style="11" customWidth="1"/>
    <col min="4623" max="4623" width="11.42578125" style="11" customWidth="1"/>
    <col min="4624" max="4625" width="12" style="11" customWidth="1"/>
    <col min="4626" max="4862" width="8.5703125" style="11"/>
    <col min="4863" max="4863" width="13.28515625" style="11" bestFit="1" customWidth="1"/>
    <col min="4864" max="4864" width="16.28515625" style="11" customWidth="1"/>
    <col min="4865" max="4865" width="15.28515625" style="11" customWidth="1"/>
    <col min="4866" max="4866" width="14.42578125" style="11" customWidth="1"/>
    <col min="4867" max="4867" width="14.28515625" style="11" bestFit="1" customWidth="1"/>
    <col min="4868" max="4868" width="12.7109375" style="11" customWidth="1"/>
    <col min="4869" max="4869" width="19" style="11" customWidth="1"/>
    <col min="4870" max="4870" width="13" style="11" customWidth="1"/>
    <col min="4871" max="4871" width="11.7109375" style="11" customWidth="1"/>
    <col min="4872" max="4872" width="12.7109375" style="11" customWidth="1"/>
    <col min="4873" max="4873" width="16.28515625" style="11" customWidth="1"/>
    <col min="4874" max="4874" width="12.5703125" style="11" customWidth="1"/>
    <col min="4875" max="4875" width="17.5703125" style="11" customWidth="1"/>
    <col min="4876" max="4876" width="12" style="11" customWidth="1"/>
    <col min="4877" max="4877" width="8.5703125" style="11"/>
    <col min="4878" max="4878" width="12" style="11" customWidth="1"/>
    <col min="4879" max="4879" width="11.42578125" style="11" customWidth="1"/>
    <col min="4880" max="4881" width="12" style="11" customWidth="1"/>
    <col min="4882" max="5118" width="8.5703125" style="11"/>
    <col min="5119" max="5119" width="13.28515625" style="11" bestFit="1" customWidth="1"/>
    <col min="5120" max="5120" width="16.28515625" style="11" customWidth="1"/>
    <col min="5121" max="5121" width="15.28515625" style="11" customWidth="1"/>
    <col min="5122" max="5122" width="14.42578125" style="11" customWidth="1"/>
    <col min="5123" max="5123" width="14.28515625" style="11" bestFit="1" customWidth="1"/>
    <col min="5124" max="5124" width="12.7109375" style="11" customWidth="1"/>
    <col min="5125" max="5125" width="19" style="11" customWidth="1"/>
    <col min="5126" max="5126" width="13" style="11" customWidth="1"/>
    <col min="5127" max="5127" width="11.7109375" style="11" customWidth="1"/>
    <col min="5128" max="5128" width="12.7109375" style="11" customWidth="1"/>
    <col min="5129" max="5129" width="16.28515625" style="11" customWidth="1"/>
    <col min="5130" max="5130" width="12.5703125" style="11" customWidth="1"/>
    <col min="5131" max="5131" width="17.5703125" style="11" customWidth="1"/>
    <col min="5132" max="5132" width="12" style="11" customWidth="1"/>
    <col min="5133" max="5133" width="8.5703125" style="11"/>
    <col min="5134" max="5134" width="12" style="11" customWidth="1"/>
    <col min="5135" max="5135" width="11.42578125" style="11" customWidth="1"/>
    <col min="5136" max="5137" width="12" style="11" customWidth="1"/>
    <col min="5138" max="5374" width="8.5703125" style="11"/>
    <col min="5375" max="5375" width="13.28515625" style="11" bestFit="1" customWidth="1"/>
    <col min="5376" max="5376" width="16.28515625" style="11" customWidth="1"/>
    <col min="5377" max="5377" width="15.28515625" style="11" customWidth="1"/>
    <col min="5378" max="5378" width="14.42578125" style="11" customWidth="1"/>
    <col min="5379" max="5379" width="14.28515625" style="11" bestFit="1" customWidth="1"/>
    <col min="5380" max="5380" width="12.7109375" style="11" customWidth="1"/>
    <col min="5381" max="5381" width="19" style="11" customWidth="1"/>
    <col min="5382" max="5382" width="13" style="11" customWidth="1"/>
    <col min="5383" max="5383" width="11.7109375" style="11" customWidth="1"/>
    <col min="5384" max="5384" width="12.7109375" style="11" customWidth="1"/>
    <col min="5385" max="5385" width="16.28515625" style="11" customWidth="1"/>
    <col min="5386" max="5386" width="12.5703125" style="11" customWidth="1"/>
    <col min="5387" max="5387" width="17.5703125" style="11" customWidth="1"/>
    <col min="5388" max="5388" width="12" style="11" customWidth="1"/>
    <col min="5389" max="5389" width="8.5703125" style="11"/>
    <col min="5390" max="5390" width="12" style="11" customWidth="1"/>
    <col min="5391" max="5391" width="11.42578125" style="11" customWidth="1"/>
    <col min="5392" max="5393" width="12" style="11" customWidth="1"/>
    <col min="5394" max="5630" width="8.5703125" style="11"/>
    <col min="5631" max="5631" width="13.28515625" style="11" bestFit="1" customWidth="1"/>
    <col min="5632" max="5632" width="16.28515625" style="11" customWidth="1"/>
    <col min="5633" max="5633" width="15.28515625" style="11" customWidth="1"/>
    <col min="5634" max="5634" width="14.42578125" style="11" customWidth="1"/>
    <col min="5635" max="5635" width="14.28515625" style="11" bestFit="1" customWidth="1"/>
    <col min="5636" max="5636" width="12.7109375" style="11" customWidth="1"/>
    <col min="5637" max="5637" width="19" style="11" customWidth="1"/>
    <col min="5638" max="5638" width="13" style="11" customWidth="1"/>
    <col min="5639" max="5639" width="11.7109375" style="11" customWidth="1"/>
    <col min="5640" max="5640" width="12.7109375" style="11" customWidth="1"/>
    <col min="5641" max="5641" width="16.28515625" style="11" customWidth="1"/>
    <col min="5642" max="5642" width="12.5703125" style="11" customWidth="1"/>
    <col min="5643" max="5643" width="17.5703125" style="11" customWidth="1"/>
    <col min="5644" max="5644" width="12" style="11" customWidth="1"/>
    <col min="5645" max="5645" width="8.5703125" style="11"/>
    <col min="5646" max="5646" width="12" style="11" customWidth="1"/>
    <col min="5647" max="5647" width="11.42578125" style="11" customWidth="1"/>
    <col min="5648" max="5649" width="12" style="11" customWidth="1"/>
    <col min="5650" max="5886" width="8.5703125" style="11"/>
    <col min="5887" max="5887" width="13.28515625" style="11" bestFit="1" customWidth="1"/>
    <col min="5888" max="5888" width="16.28515625" style="11" customWidth="1"/>
    <col min="5889" max="5889" width="15.28515625" style="11" customWidth="1"/>
    <col min="5890" max="5890" width="14.42578125" style="11" customWidth="1"/>
    <col min="5891" max="5891" width="14.28515625" style="11" bestFit="1" customWidth="1"/>
    <col min="5892" max="5892" width="12.7109375" style="11" customWidth="1"/>
    <col min="5893" max="5893" width="19" style="11" customWidth="1"/>
    <col min="5894" max="5894" width="13" style="11" customWidth="1"/>
    <col min="5895" max="5895" width="11.7109375" style="11" customWidth="1"/>
    <col min="5896" max="5896" width="12.7109375" style="11" customWidth="1"/>
    <col min="5897" max="5897" width="16.28515625" style="11" customWidth="1"/>
    <col min="5898" max="5898" width="12.5703125" style="11" customWidth="1"/>
    <col min="5899" max="5899" width="17.5703125" style="11" customWidth="1"/>
    <col min="5900" max="5900" width="12" style="11" customWidth="1"/>
    <col min="5901" max="5901" width="8.5703125" style="11"/>
    <col min="5902" max="5902" width="12" style="11" customWidth="1"/>
    <col min="5903" max="5903" width="11.42578125" style="11" customWidth="1"/>
    <col min="5904" max="5905" width="12" style="11" customWidth="1"/>
    <col min="5906" max="6142" width="8.5703125" style="11"/>
    <col min="6143" max="6143" width="13.28515625" style="11" bestFit="1" customWidth="1"/>
    <col min="6144" max="6144" width="16.28515625" style="11" customWidth="1"/>
    <col min="6145" max="6145" width="15.28515625" style="11" customWidth="1"/>
    <col min="6146" max="6146" width="14.42578125" style="11" customWidth="1"/>
    <col min="6147" max="6147" width="14.28515625" style="11" bestFit="1" customWidth="1"/>
    <col min="6148" max="6148" width="12.7109375" style="11" customWidth="1"/>
    <col min="6149" max="6149" width="19" style="11" customWidth="1"/>
    <col min="6150" max="6150" width="13" style="11" customWidth="1"/>
    <col min="6151" max="6151" width="11.7109375" style="11" customWidth="1"/>
    <col min="6152" max="6152" width="12.7109375" style="11" customWidth="1"/>
    <col min="6153" max="6153" width="16.28515625" style="11" customWidth="1"/>
    <col min="6154" max="6154" width="12.5703125" style="11" customWidth="1"/>
    <col min="6155" max="6155" width="17.5703125" style="11" customWidth="1"/>
    <col min="6156" max="6156" width="12" style="11" customWidth="1"/>
    <col min="6157" max="6157" width="8.5703125" style="11"/>
    <col min="6158" max="6158" width="12" style="11" customWidth="1"/>
    <col min="6159" max="6159" width="11.42578125" style="11" customWidth="1"/>
    <col min="6160" max="6161" width="12" style="11" customWidth="1"/>
    <col min="6162" max="6398" width="8.5703125" style="11"/>
    <col min="6399" max="6399" width="13.28515625" style="11" bestFit="1" customWidth="1"/>
    <col min="6400" max="6400" width="16.28515625" style="11" customWidth="1"/>
    <col min="6401" max="6401" width="15.28515625" style="11" customWidth="1"/>
    <col min="6402" max="6402" width="14.42578125" style="11" customWidth="1"/>
    <col min="6403" max="6403" width="14.28515625" style="11" bestFit="1" customWidth="1"/>
    <col min="6404" max="6404" width="12.7109375" style="11" customWidth="1"/>
    <col min="6405" max="6405" width="19" style="11" customWidth="1"/>
    <col min="6406" max="6406" width="13" style="11" customWidth="1"/>
    <col min="6407" max="6407" width="11.7109375" style="11" customWidth="1"/>
    <col min="6408" max="6408" width="12.7109375" style="11" customWidth="1"/>
    <col min="6409" max="6409" width="16.28515625" style="11" customWidth="1"/>
    <col min="6410" max="6410" width="12.5703125" style="11" customWidth="1"/>
    <col min="6411" max="6411" width="17.5703125" style="11" customWidth="1"/>
    <col min="6412" max="6412" width="12" style="11" customWidth="1"/>
    <col min="6413" max="6413" width="8.5703125" style="11"/>
    <col min="6414" max="6414" width="12" style="11" customWidth="1"/>
    <col min="6415" max="6415" width="11.42578125" style="11" customWidth="1"/>
    <col min="6416" max="6417" width="12" style="11" customWidth="1"/>
    <col min="6418" max="6654" width="8.5703125" style="11"/>
    <col min="6655" max="6655" width="13.28515625" style="11" bestFit="1" customWidth="1"/>
    <col min="6656" max="6656" width="16.28515625" style="11" customWidth="1"/>
    <col min="6657" max="6657" width="15.28515625" style="11" customWidth="1"/>
    <col min="6658" max="6658" width="14.42578125" style="11" customWidth="1"/>
    <col min="6659" max="6659" width="14.28515625" style="11" bestFit="1" customWidth="1"/>
    <col min="6660" max="6660" width="12.7109375" style="11" customWidth="1"/>
    <col min="6661" max="6661" width="19" style="11" customWidth="1"/>
    <col min="6662" max="6662" width="13" style="11" customWidth="1"/>
    <col min="6663" max="6663" width="11.7109375" style="11" customWidth="1"/>
    <col min="6664" max="6664" width="12.7109375" style="11" customWidth="1"/>
    <col min="6665" max="6665" width="16.28515625" style="11" customWidth="1"/>
    <col min="6666" max="6666" width="12.5703125" style="11" customWidth="1"/>
    <col min="6667" max="6667" width="17.5703125" style="11" customWidth="1"/>
    <col min="6668" max="6668" width="12" style="11" customWidth="1"/>
    <col min="6669" max="6669" width="8.5703125" style="11"/>
    <col min="6670" max="6670" width="12" style="11" customWidth="1"/>
    <col min="6671" max="6671" width="11.42578125" style="11" customWidth="1"/>
    <col min="6672" max="6673" width="12" style="11" customWidth="1"/>
    <col min="6674" max="6910" width="8.5703125" style="11"/>
    <col min="6911" max="6911" width="13.28515625" style="11" bestFit="1" customWidth="1"/>
    <col min="6912" max="6912" width="16.28515625" style="11" customWidth="1"/>
    <col min="6913" max="6913" width="15.28515625" style="11" customWidth="1"/>
    <col min="6914" max="6914" width="14.42578125" style="11" customWidth="1"/>
    <col min="6915" max="6915" width="14.28515625" style="11" bestFit="1" customWidth="1"/>
    <col min="6916" max="6916" width="12.7109375" style="11" customWidth="1"/>
    <col min="6917" max="6917" width="19" style="11" customWidth="1"/>
    <col min="6918" max="6918" width="13" style="11" customWidth="1"/>
    <col min="6919" max="6919" width="11.7109375" style="11" customWidth="1"/>
    <col min="6920" max="6920" width="12.7109375" style="11" customWidth="1"/>
    <col min="6921" max="6921" width="16.28515625" style="11" customWidth="1"/>
    <col min="6922" max="6922" width="12.5703125" style="11" customWidth="1"/>
    <col min="6923" max="6923" width="17.5703125" style="11" customWidth="1"/>
    <col min="6924" max="6924" width="12" style="11" customWidth="1"/>
    <col min="6925" max="6925" width="8.5703125" style="11"/>
    <col min="6926" max="6926" width="12" style="11" customWidth="1"/>
    <col min="6927" max="6927" width="11.42578125" style="11" customWidth="1"/>
    <col min="6928" max="6929" width="12" style="11" customWidth="1"/>
    <col min="6930" max="7166" width="8.5703125" style="11"/>
    <col min="7167" max="7167" width="13.28515625" style="11" bestFit="1" customWidth="1"/>
    <col min="7168" max="7168" width="16.28515625" style="11" customWidth="1"/>
    <col min="7169" max="7169" width="15.28515625" style="11" customWidth="1"/>
    <col min="7170" max="7170" width="14.42578125" style="11" customWidth="1"/>
    <col min="7171" max="7171" width="14.28515625" style="11" bestFit="1" customWidth="1"/>
    <col min="7172" max="7172" width="12.7109375" style="11" customWidth="1"/>
    <col min="7173" max="7173" width="19" style="11" customWidth="1"/>
    <col min="7174" max="7174" width="13" style="11" customWidth="1"/>
    <col min="7175" max="7175" width="11.7109375" style="11" customWidth="1"/>
    <col min="7176" max="7176" width="12.7109375" style="11" customWidth="1"/>
    <col min="7177" max="7177" width="16.28515625" style="11" customWidth="1"/>
    <col min="7178" max="7178" width="12.5703125" style="11" customWidth="1"/>
    <col min="7179" max="7179" width="17.5703125" style="11" customWidth="1"/>
    <col min="7180" max="7180" width="12" style="11" customWidth="1"/>
    <col min="7181" max="7181" width="8.5703125" style="11"/>
    <col min="7182" max="7182" width="12" style="11" customWidth="1"/>
    <col min="7183" max="7183" width="11.42578125" style="11" customWidth="1"/>
    <col min="7184" max="7185" width="12" style="11" customWidth="1"/>
    <col min="7186" max="7422" width="8.5703125" style="11"/>
    <col min="7423" max="7423" width="13.28515625" style="11" bestFit="1" customWidth="1"/>
    <col min="7424" max="7424" width="16.28515625" style="11" customWidth="1"/>
    <col min="7425" max="7425" width="15.28515625" style="11" customWidth="1"/>
    <col min="7426" max="7426" width="14.42578125" style="11" customWidth="1"/>
    <col min="7427" max="7427" width="14.28515625" style="11" bestFit="1" customWidth="1"/>
    <col min="7428" max="7428" width="12.7109375" style="11" customWidth="1"/>
    <col min="7429" max="7429" width="19" style="11" customWidth="1"/>
    <col min="7430" max="7430" width="13" style="11" customWidth="1"/>
    <col min="7431" max="7431" width="11.7109375" style="11" customWidth="1"/>
    <col min="7432" max="7432" width="12.7109375" style="11" customWidth="1"/>
    <col min="7433" max="7433" width="16.28515625" style="11" customWidth="1"/>
    <col min="7434" max="7434" width="12.5703125" style="11" customWidth="1"/>
    <col min="7435" max="7435" width="17.5703125" style="11" customWidth="1"/>
    <col min="7436" max="7436" width="12" style="11" customWidth="1"/>
    <col min="7437" max="7437" width="8.5703125" style="11"/>
    <col min="7438" max="7438" width="12" style="11" customWidth="1"/>
    <col min="7439" max="7439" width="11.42578125" style="11" customWidth="1"/>
    <col min="7440" max="7441" width="12" style="11" customWidth="1"/>
    <col min="7442" max="7678" width="8.5703125" style="11"/>
    <col min="7679" max="7679" width="13.28515625" style="11" bestFit="1" customWidth="1"/>
    <col min="7680" max="7680" width="16.28515625" style="11" customWidth="1"/>
    <col min="7681" max="7681" width="15.28515625" style="11" customWidth="1"/>
    <col min="7682" max="7682" width="14.42578125" style="11" customWidth="1"/>
    <col min="7683" max="7683" width="14.28515625" style="11" bestFit="1" customWidth="1"/>
    <col min="7684" max="7684" width="12.7109375" style="11" customWidth="1"/>
    <col min="7685" max="7685" width="19" style="11" customWidth="1"/>
    <col min="7686" max="7686" width="13" style="11" customWidth="1"/>
    <col min="7687" max="7687" width="11.7109375" style="11" customWidth="1"/>
    <col min="7688" max="7688" width="12.7109375" style="11" customWidth="1"/>
    <col min="7689" max="7689" width="16.28515625" style="11" customWidth="1"/>
    <col min="7690" max="7690" width="12.5703125" style="11" customWidth="1"/>
    <col min="7691" max="7691" width="17.5703125" style="11" customWidth="1"/>
    <col min="7692" max="7692" width="12" style="11" customWidth="1"/>
    <col min="7693" max="7693" width="8.5703125" style="11"/>
    <col min="7694" max="7694" width="12" style="11" customWidth="1"/>
    <col min="7695" max="7695" width="11.42578125" style="11" customWidth="1"/>
    <col min="7696" max="7697" width="12" style="11" customWidth="1"/>
    <col min="7698" max="7934" width="8.5703125" style="11"/>
    <col min="7935" max="7935" width="13.28515625" style="11" bestFit="1" customWidth="1"/>
    <col min="7936" max="7936" width="16.28515625" style="11" customWidth="1"/>
    <col min="7937" max="7937" width="15.28515625" style="11" customWidth="1"/>
    <col min="7938" max="7938" width="14.42578125" style="11" customWidth="1"/>
    <col min="7939" max="7939" width="14.28515625" style="11" bestFit="1" customWidth="1"/>
    <col min="7940" max="7940" width="12.7109375" style="11" customWidth="1"/>
    <col min="7941" max="7941" width="19" style="11" customWidth="1"/>
    <col min="7942" max="7942" width="13" style="11" customWidth="1"/>
    <col min="7943" max="7943" width="11.7109375" style="11" customWidth="1"/>
    <col min="7944" max="7944" width="12.7109375" style="11" customWidth="1"/>
    <col min="7945" max="7945" width="16.28515625" style="11" customWidth="1"/>
    <col min="7946" max="7946" width="12.5703125" style="11" customWidth="1"/>
    <col min="7947" max="7947" width="17.5703125" style="11" customWidth="1"/>
    <col min="7948" max="7948" width="12" style="11" customWidth="1"/>
    <col min="7949" max="7949" width="8.5703125" style="11"/>
    <col min="7950" max="7950" width="12" style="11" customWidth="1"/>
    <col min="7951" max="7951" width="11.42578125" style="11" customWidth="1"/>
    <col min="7952" max="7953" width="12" style="11" customWidth="1"/>
    <col min="7954" max="8190" width="8.5703125" style="11"/>
    <col min="8191" max="8191" width="13.28515625" style="11" bestFit="1" customWidth="1"/>
    <col min="8192" max="8192" width="16.28515625" style="11" customWidth="1"/>
    <col min="8193" max="8193" width="15.28515625" style="11" customWidth="1"/>
    <col min="8194" max="8194" width="14.42578125" style="11" customWidth="1"/>
    <col min="8195" max="8195" width="14.28515625" style="11" bestFit="1" customWidth="1"/>
    <col min="8196" max="8196" width="12.7109375" style="11" customWidth="1"/>
    <col min="8197" max="8197" width="19" style="11" customWidth="1"/>
    <col min="8198" max="8198" width="13" style="11" customWidth="1"/>
    <col min="8199" max="8199" width="11.7109375" style="11" customWidth="1"/>
    <col min="8200" max="8200" width="12.7109375" style="11" customWidth="1"/>
    <col min="8201" max="8201" width="16.28515625" style="11" customWidth="1"/>
    <col min="8202" max="8202" width="12.5703125" style="11" customWidth="1"/>
    <col min="8203" max="8203" width="17.5703125" style="11" customWidth="1"/>
    <col min="8204" max="8204" width="12" style="11" customWidth="1"/>
    <col min="8205" max="8205" width="8.5703125" style="11"/>
    <col min="8206" max="8206" width="12" style="11" customWidth="1"/>
    <col min="8207" max="8207" width="11.42578125" style="11" customWidth="1"/>
    <col min="8208" max="8209" width="12" style="11" customWidth="1"/>
    <col min="8210" max="8446" width="8.5703125" style="11"/>
    <col min="8447" max="8447" width="13.28515625" style="11" bestFit="1" customWidth="1"/>
    <col min="8448" max="8448" width="16.28515625" style="11" customWidth="1"/>
    <col min="8449" max="8449" width="15.28515625" style="11" customWidth="1"/>
    <col min="8450" max="8450" width="14.42578125" style="11" customWidth="1"/>
    <col min="8451" max="8451" width="14.28515625" style="11" bestFit="1" customWidth="1"/>
    <col min="8452" max="8452" width="12.7109375" style="11" customWidth="1"/>
    <col min="8453" max="8453" width="19" style="11" customWidth="1"/>
    <col min="8454" max="8454" width="13" style="11" customWidth="1"/>
    <col min="8455" max="8455" width="11.7109375" style="11" customWidth="1"/>
    <col min="8456" max="8456" width="12.7109375" style="11" customWidth="1"/>
    <col min="8457" max="8457" width="16.28515625" style="11" customWidth="1"/>
    <col min="8458" max="8458" width="12.5703125" style="11" customWidth="1"/>
    <col min="8459" max="8459" width="17.5703125" style="11" customWidth="1"/>
    <col min="8460" max="8460" width="12" style="11" customWidth="1"/>
    <col min="8461" max="8461" width="8.5703125" style="11"/>
    <col min="8462" max="8462" width="12" style="11" customWidth="1"/>
    <col min="8463" max="8463" width="11.42578125" style="11" customWidth="1"/>
    <col min="8464" max="8465" width="12" style="11" customWidth="1"/>
    <col min="8466" max="8702" width="8.5703125" style="11"/>
    <col min="8703" max="8703" width="13.28515625" style="11" bestFit="1" customWidth="1"/>
    <col min="8704" max="8704" width="16.28515625" style="11" customWidth="1"/>
    <col min="8705" max="8705" width="15.28515625" style="11" customWidth="1"/>
    <col min="8706" max="8706" width="14.42578125" style="11" customWidth="1"/>
    <col min="8707" max="8707" width="14.28515625" style="11" bestFit="1" customWidth="1"/>
    <col min="8708" max="8708" width="12.7109375" style="11" customWidth="1"/>
    <col min="8709" max="8709" width="19" style="11" customWidth="1"/>
    <col min="8710" max="8710" width="13" style="11" customWidth="1"/>
    <col min="8711" max="8711" width="11.7109375" style="11" customWidth="1"/>
    <col min="8712" max="8712" width="12.7109375" style="11" customWidth="1"/>
    <col min="8713" max="8713" width="16.28515625" style="11" customWidth="1"/>
    <col min="8714" max="8714" width="12.5703125" style="11" customWidth="1"/>
    <col min="8715" max="8715" width="17.5703125" style="11" customWidth="1"/>
    <col min="8716" max="8716" width="12" style="11" customWidth="1"/>
    <col min="8717" max="8717" width="8.5703125" style="11"/>
    <col min="8718" max="8718" width="12" style="11" customWidth="1"/>
    <col min="8719" max="8719" width="11.42578125" style="11" customWidth="1"/>
    <col min="8720" max="8721" width="12" style="11" customWidth="1"/>
    <col min="8722" max="8958" width="8.5703125" style="11"/>
    <col min="8959" max="8959" width="13.28515625" style="11" bestFit="1" customWidth="1"/>
    <col min="8960" max="8960" width="16.28515625" style="11" customWidth="1"/>
    <col min="8961" max="8961" width="15.28515625" style="11" customWidth="1"/>
    <col min="8962" max="8962" width="14.42578125" style="11" customWidth="1"/>
    <col min="8963" max="8963" width="14.28515625" style="11" bestFit="1" customWidth="1"/>
    <col min="8964" max="8964" width="12.7109375" style="11" customWidth="1"/>
    <col min="8965" max="8965" width="19" style="11" customWidth="1"/>
    <col min="8966" max="8966" width="13" style="11" customWidth="1"/>
    <col min="8967" max="8967" width="11.7109375" style="11" customWidth="1"/>
    <col min="8968" max="8968" width="12.7109375" style="11" customWidth="1"/>
    <col min="8969" max="8969" width="16.28515625" style="11" customWidth="1"/>
    <col min="8970" max="8970" width="12.5703125" style="11" customWidth="1"/>
    <col min="8971" max="8971" width="17.5703125" style="11" customWidth="1"/>
    <col min="8972" max="8972" width="12" style="11" customWidth="1"/>
    <col min="8973" max="8973" width="8.5703125" style="11"/>
    <col min="8974" max="8974" width="12" style="11" customWidth="1"/>
    <col min="8975" max="8975" width="11.42578125" style="11" customWidth="1"/>
    <col min="8976" max="8977" width="12" style="11" customWidth="1"/>
    <col min="8978" max="9214" width="8.5703125" style="11"/>
    <col min="9215" max="9215" width="13.28515625" style="11" bestFit="1" customWidth="1"/>
    <col min="9216" max="9216" width="16.28515625" style="11" customWidth="1"/>
    <col min="9217" max="9217" width="15.28515625" style="11" customWidth="1"/>
    <col min="9218" max="9218" width="14.42578125" style="11" customWidth="1"/>
    <col min="9219" max="9219" width="14.28515625" style="11" bestFit="1" customWidth="1"/>
    <col min="9220" max="9220" width="12.7109375" style="11" customWidth="1"/>
    <col min="9221" max="9221" width="19" style="11" customWidth="1"/>
    <col min="9222" max="9222" width="13" style="11" customWidth="1"/>
    <col min="9223" max="9223" width="11.7109375" style="11" customWidth="1"/>
    <col min="9224" max="9224" width="12.7109375" style="11" customWidth="1"/>
    <col min="9225" max="9225" width="16.28515625" style="11" customWidth="1"/>
    <col min="9226" max="9226" width="12.5703125" style="11" customWidth="1"/>
    <col min="9227" max="9227" width="17.5703125" style="11" customWidth="1"/>
    <col min="9228" max="9228" width="12" style="11" customWidth="1"/>
    <col min="9229" max="9229" width="8.5703125" style="11"/>
    <col min="9230" max="9230" width="12" style="11" customWidth="1"/>
    <col min="9231" max="9231" width="11.42578125" style="11" customWidth="1"/>
    <col min="9232" max="9233" width="12" style="11" customWidth="1"/>
    <col min="9234" max="9470" width="8.5703125" style="11"/>
    <col min="9471" max="9471" width="13.28515625" style="11" bestFit="1" customWidth="1"/>
    <col min="9472" max="9472" width="16.28515625" style="11" customWidth="1"/>
    <col min="9473" max="9473" width="15.28515625" style="11" customWidth="1"/>
    <col min="9474" max="9474" width="14.42578125" style="11" customWidth="1"/>
    <col min="9475" max="9475" width="14.28515625" style="11" bestFit="1" customWidth="1"/>
    <col min="9476" max="9476" width="12.7109375" style="11" customWidth="1"/>
    <col min="9477" max="9477" width="19" style="11" customWidth="1"/>
    <col min="9478" max="9478" width="13" style="11" customWidth="1"/>
    <col min="9479" max="9479" width="11.7109375" style="11" customWidth="1"/>
    <col min="9480" max="9480" width="12.7109375" style="11" customWidth="1"/>
    <col min="9481" max="9481" width="16.28515625" style="11" customWidth="1"/>
    <col min="9482" max="9482" width="12.5703125" style="11" customWidth="1"/>
    <col min="9483" max="9483" width="17.5703125" style="11" customWidth="1"/>
    <col min="9484" max="9484" width="12" style="11" customWidth="1"/>
    <col min="9485" max="9485" width="8.5703125" style="11"/>
    <col min="9486" max="9486" width="12" style="11" customWidth="1"/>
    <col min="9487" max="9487" width="11.42578125" style="11" customWidth="1"/>
    <col min="9488" max="9489" width="12" style="11" customWidth="1"/>
    <col min="9490" max="9726" width="8.5703125" style="11"/>
    <col min="9727" max="9727" width="13.28515625" style="11" bestFit="1" customWidth="1"/>
    <col min="9728" max="9728" width="16.28515625" style="11" customWidth="1"/>
    <col min="9729" max="9729" width="15.28515625" style="11" customWidth="1"/>
    <col min="9730" max="9730" width="14.42578125" style="11" customWidth="1"/>
    <col min="9731" max="9731" width="14.28515625" style="11" bestFit="1" customWidth="1"/>
    <col min="9732" max="9732" width="12.7109375" style="11" customWidth="1"/>
    <col min="9733" max="9733" width="19" style="11" customWidth="1"/>
    <col min="9734" max="9734" width="13" style="11" customWidth="1"/>
    <col min="9735" max="9735" width="11.7109375" style="11" customWidth="1"/>
    <col min="9736" max="9736" width="12.7109375" style="11" customWidth="1"/>
    <col min="9737" max="9737" width="16.28515625" style="11" customWidth="1"/>
    <col min="9738" max="9738" width="12.5703125" style="11" customWidth="1"/>
    <col min="9739" max="9739" width="17.5703125" style="11" customWidth="1"/>
    <col min="9740" max="9740" width="12" style="11" customWidth="1"/>
    <col min="9741" max="9741" width="8.5703125" style="11"/>
    <col min="9742" max="9742" width="12" style="11" customWidth="1"/>
    <col min="9743" max="9743" width="11.42578125" style="11" customWidth="1"/>
    <col min="9744" max="9745" width="12" style="11" customWidth="1"/>
    <col min="9746" max="9982" width="8.5703125" style="11"/>
    <col min="9983" max="9983" width="13.28515625" style="11" bestFit="1" customWidth="1"/>
    <col min="9984" max="9984" width="16.28515625" style="11" customWidth="1"/>
    <col min="9985" max="9985" width="15.28515625" style="11" customWidth="1"/>
    <col min="9986" max="9986" width="14.42578125" style="11" customWidth="1"/>
    <col min="9987" max="9987" width="14.28515625" style="11" bestFit="1" customWidth="1"/>
    <col min="9988" max="9988" width="12.7109375" style="11" customWidth="1"/>
    <col min="9989" max="9989" width="19" style="11" customWidth="1"/>
    <col min="9990" max="9990" width="13" style="11" customWidth="1"/>
    <col min="9991" max="9991" width="11.7109375" style="11" customWidth="1"/>
    <col min="9992" max="9992" width="12.7109375" style="11" customWidth="1"/>
    <col min="9993" max="9993" width="16.28515625" style="11" customWidth="1"/>
    <col min="9994" max="9994" width="12.5703125" style="11" customWidth="1"/>
    <col min="9995" max="9995" width="17.5703125" style="11" customWidth="1"/>
    <col min="9996" max="9996" width="12" style="11" customWidth="1"/>
    <col min="9997" max="9997" width="8.5703125" style="11"/>
    <col min="9998" max="9998" width="12" style="11" customWidth="1"/>
    <col min="9999" max="9999" width="11.42578125" style="11" customWidth="1"/>
    <col min="10000" max="10001" width="12" style="11" customWidth="1"/>
    <col min="10002" max="10238" width="8.5703125" style="11"/>
    <col min="10239" max="10239" width="13.28515625" style="11" bestFit="1" customWidth="1"/>
    <col min="10240" max="10240" width="16.28515625" style="11" customWidth="1"/>
    <col min="10241" max="10241" width="15.28515625" style="11" customWidth="1"/>
    <col min="10242" max="10242" width="14.42578125" style="11" customWidth="1"/>
    <col min="10243" max="10243" width="14.28515625" style="11" bestFit="1" customWidth="1"/>
    <col min="10244" max="10244" width="12.7109375" style="11" customWidth="1"/>
    <col min="10245" max="10245" width="19" style="11" customWidth="1"/>
    <col min="10246" max="10246" width="13" style="11" customWidth="1"/>
    <col min="10247" max="10247" width="11.7109375" style="11" customWidth="1"/>
    <col min="10248" max="10248" width="12.7109375" style="11" customWidth="1"/>
    <col min="10249" max="10249" width="16.28515625" style="11" customWidth="1"/>
    <col min="10250" max="10250" width="12.5703125" style="11" customWidth="1"/>
    <col min="10251" max="10251" width="17.5703125" style="11" customWidth="1"/>
    <col min="10252" max="10252" width="12" style="11" customWidth="1"/>
    <col min="10253" max="10253" width="8.5703125" style="11"/>
    <col min="10254" max="10254" width="12" style="11" customWidth="1"/>
    <col min="10255" max="10255" width="11.42578125" style="11" customWidth="1"/>
    <col min="10256" max="10257" width="12" style="11" customWidth="1"/>
    <col min="10258" max="10494" width="8.5703125" style="11"/>
    <col min="10495" max="10495" width="13.28515625" style="11" bestFit="1" customWidth="1"/>
    <col min="10496" max="10496" width="16.28515625" style="11" customWidth="1"/>
    <col min="10497" max="10497" width="15.28515625" style="11" customWidth="1"/>
    <col min="10498" max="10498" width="14.42578125" style="11" customWidth="1"/>
    <col min="10499" max="10499" width="14.28515625" style="11" bestFit="1" customWidth="1"/>
    <col min="10500" max="10500" width="12.7109375" style="11" customWidth="1"/>
    <col min="10501" max="10501" width="19" style="11" customWidth="1"/>
    <col min="10502" max="10502" width="13" style="11" customWidth="1"/>
    <col min="10503" max="10503" width="11.7109375" style="11" customWidth="1"/>
    <col min="10504" max="10504" width="12.7109375" style="11" customWidth="1"/>
    <col min="10505" max="10505" width="16.28515625" style="11" customWidth="1"/>
    <col min="10506" max="10506" width="12.5703125" style="11" customWidth="1"/>
    <col min="10507" max="10507" width="17.5703125" style="11" customWidth="1"/>
    <col min="10508" max="10508" width="12" style="11" customWidth="1"/>
    <col min="10509" max="10509" width="8.5703125" style="11"/>
    <col min="10510" max="10510" width="12" style="11" customWidth="1"/>
    <col min="10511" max="10511" width="11.42578125" style="11" customWidth="1"/>
    <col min="10512" max="10513" width="12" style="11" customWidth="1"/>
    <col min="10514" max="10750" width="8.5703125" style="11"/>
    <col min="10751" max="10751" width="13.28515625" style="11" bestFit="1" customWidth="1"/>
    <col min="10752" max="10752" width="16.28515625" style="11" customWidth="1"/>
    <col min="10753" max="10753" width="15.28515625" style="11" customWidth="1"/>
    <col min="10754" max="10754" width="14.42578125" style="11" customWidth="1"/>
    <col min="10755" max="10755" width="14.28515625" style="11" bestFit="1" customWidth="1"/>
    <col min="10756" max="10756" width="12.7109375" style="11" customWidth="1"/>
    <col min="10757" max="10757" width="19" style="11" customWidth="1"/>
    <col min="10758" max="10758" width="13" style="11" customWidth="1"/>
    <col min="10759" max="10759" width="11.7109375" style="11" customWidth="1"/>
    <col min="10760" max="10760" width="12.7109375" style="11" customWidth="1"/>
    <col min="10761" max="10761" width="16.28515625" style="11" customWidth="1"/>
    <col min="10762" max="10762" width="12.5703125" style="11" customWidth="1"/>
    <col min="10763" max="10763" width="17.5703125" style="11" customWidth="1"/>
    <col min="10764" max="10764" width="12" style="11" customWidth="1"/>
    <col min="10765" max="10765" width="8.5703125" style="11"/>
    <col min="10766" max="10766" width="12" style="11" customWidth="1"/>
    <col min="10767" max="10767" width="11.42578125" style="11" customWidth="1"/>
    <col min="10768" max="10769" width="12" style="11" customWidth="1"/>
    <col min="10770" max="11006" width="8.5703125" style="11"/>
    <col min="11007" max="11007" width="13.28515625" style="11" bestFit="1" customWidth="1"/>
    <col min="11008" max="11008" width="16.28515625" style="11" customWidth="1"/>
    <col min="11009" max="11009" width="15.28515625" style="11" customWidth="1"/>
    <col min="11010" max="11010" width="14.42578125" style="11" customWidth="1"/>
    <col min="11011" max="11011" width="14.28515625" style="11" bestFit="1" customWidth="1"/>
    <col min="11012" max="11012" width="12.7109375" style="11" customWidth="1"/>
    <col min="11013" max="11013" width="19" style="11" customWidth="1"/>
    <col min="11014" max="11014" width="13" style="11" customWidth="1"/>
    <col min="11015" max="11015" width="11.7109375" style="11" customWidth="1"/>
    <col min="11016" max="11016" width="12.7109375" style="11" customWidth="1"/>
    <col min="11017" max="11017" width="16.28515625" style="11" customWidth="1"/>
    <col min="11018" max="11018" width="12.5703125" style="11" customWidth="1"/>
    <col min="11019" max="11019" width="17.5703125" style="11" customWidth="1"/>
    <col min="11020" max="11020" width="12" style="11" customWidth="1"/>
    <col min="11021" max="11021" width="8.5703125" style="11"/>
    <col min="11022" max="11022" width="12" style="11" customWidth="1"/>
    <col min="11023" max="11023" width="11.42578125" style="11" customWidth="1"/>
    <col min="11024" max="11025" width="12" style="11" customWidth="1"/>
    <col min="11026" max="11262" width="8.5703125" style="11"/>
    <col min="11263" max="11263" width="13.28515625" style="11" bestFit="1" customWidth="1"/>
    <col min="11264" max="11264" width="16.28515625" style="11" customWidth="1"/>
    <col min="11265" max="11265" width="15.28515625" style="11" customWidth="1"/>
    <col min="11266" max="11266" width="14.42578125" style="11" customWidth="1"/>
    <col min="11267" max="11267" width="14.28515625" style="11" bestFit="1" customWidth="1"/>
    <col min="11268" max="11268" width="12.7109375" style="11" customWidth="1"/>
    <col min="11269" max="11269" width="19" style="11" customWidth="1"/>
    <col min="11270" max="11270" width="13" style="11" customWidth="1"/>
    <col min="11271" max="11271" width="11.7109375" style="11" customWidth="1"/>
    <col min="11272" max="11272" width="12.7109375" style="11" customWidth="1"/>
    <col min="11273" max="11273" width="16.28515625" style="11" customWidth="1"/>
    <col min="11274" max="11274" width="12.5703125" style="11" customWidth="1"/>
    <col min="11275" max="11275" width="17.5703125" style="11" customWidth="1"/>
    <col min="11276" max="11276" width="12" style="11" customWidth="1"/>
    <col min="11277" max="11277" width="8.5703125" style="11"/>
    <col min="11278" max="11278" width="12" style="11" customWidth="1"/>
    <col min="11279" max="11279" width="11.42578125" style="11" customWidth="1"/>
    <col min="11280" max="11281" width="12" style="11" customWidth="1"/>
    <col min="11282" max="11518" width="8.5703125" style="11"/>
    <col min="11519" max="11519" width="13.28515625" style="11" bestFit="1" customWidth="1"/>
    <col min="11520" max="11520" width="16.28515625" style="11" customWidth="1"/>
    <col min="11521" max="11521" width="15.28515625" style="11" customWidth="1"/>
    <col min="11522" max="11522" width="14.42578125" style="11" customWidth="1"/>
    <col min="11523" max="11523" width="14.28515625" style="11" bestFit="1" customWidth="1"/>
    <col min="11524" max="11524" width="12.7109375" style="11" customWidth="1"/>
    <col min="11525" max="11525" width="19" style="11" customWidth="1"/>
    <col min="11526" max="11526" width="13" style="11" customWidth="1"/>
    <col min="11527" max="11527" width="11.7109375" style="11" customWidth="1"/>
    <col min="11528" max="11528" width="12.7109375" style="11" customWidth="1"/>
    <col min="11529" max="11529" width="16.28515625" style="11" customWidth="1"/>
    <col min="11530" max="11530" width="12.5703125" style="11" customWidth="1"/>
    <col min="11531" max="11531" width="17.5703125" style="11" customWidth="1"/>
    <col min="11532" max="11532" width="12" style="11" customWidth="1"/>
    <col min="11533" max="11533" width="8.5703125" style="11"/>
    <col min="11534" max="11534" width="12" style="11" customWidth="1"/>
    <col min="11535" max="11535" width="11.42578125" style="11" customWidth="1"/>
    <col min="11536" max="11537" width="12" style="11" customWidth="1"/>
    <col min="11538" max="11774" width="8.5703125" style="11"/>
    <col min="11775" max="11775" width="13.28515625" style="11" bestFit="1" customWidth="1"/>
    <col min="11776" max="11776" width="16.28515625" style="11" customWidth="1"/>
    <col min="11777" max="11777" width="15.28515625" style="11" customWidth="1"/>
    <col min="11778" max="11778" width="14.42578125" style="11" customWidth="1"/>
    <col min="11779" max="11779" width="14.28515625" style="11" bestFit="1" customWidth="1"/>
    <col min="11780" max="11780" width="12.7109375" style="11" customWidth="1"/>
    <col min="11781" max="11781" width="19" style="11" customWidth="1"/>
    <col min="11782" max="11782" width="13" style="11" customWidth="1"/>
    <col min="11783" max="11783" width="11.7109375" style="11" customWidth="1"/>
    <col min="11784" max="11784" width="12.7109375" style="11" customWidth="1"/>
    <col min="11785" max="11785" width="16.28515625" style="11" customWidth="1"/>
    <col min="11786" max="11786" width="12.5703125" style="11" customWidth="1"/>
    <col min="11787" max="11787" width="17.5703125" style="11" customWidth="1"/>
    <col min="11788" max="11788" width="12" style="11" customWidth="1"/>
    <col min="11789" max="11789" width="8.5703125" style="11"/>
    <col min="11790" max="11790" width="12" style="11" customWidth="1"/>
    <col min="11791" max="11791" width="11.42578125" style="11" customWidth="1"/>
    <col min="11792" max="11793" width="12" style="11" customWidth="1"/>
    <col min="11794" max="12030" width="8.5703125" style="11"/>
    <col min="12031" max="12031" width="13.28515625" style="11" bestFit="1" customWidth="1"/>
    <col min="12032" max="12032" width="16.28515625" style="11" customWidth="1"/>
    <col min="12033" max="12033" width="15.28515625" style="11" customWidth="1"/>
    <col min="12034" max="12034" width="14.42578125" style="11" customWidth="1"/>
    <col min="12035" max="12035" width="14.28515625" style="11" bestFit="1" customWidth="1"/>
    <col min="12036" max="12036" width="12.7109375" style="11" customWidth="1"/>
    <col min="12037" max="12037" width="19" style="11" customWidth="1"/>
    <col min="12038" max="12038" width="13" style="11" customWidth="1"/>
    <col min="12039" max="12039" width="11.7109375" style="11" customWidth="1"/>
    <col min="12040" max="12040" width="12.7109375" style="11" customWidth="1"/>
    <col min="12041" max="12041" width="16.28515625" style="11" customWidth="1"/>
    <col min="12042" max="12042" width="12.5703125" style="11" customWidth="1"/>
    <col min="12043" max="12043" width="17.5703125" style="11" customWidth="1"/>
    <col min="12044" max="12044" width="12" style="11" customWidth="1"/>
    <col min="12045" max="12045" width="8.5703125" style="11"/>
    <col min="12046" max="12046" width="12" style="11" customWidth="1"/>
    <col min="12047" max="12047" width="11.42578125" style="11" customWidth="1"/>
    <col min="12048" max="12049" width="12" style="11" customWidth="1"/>
    <col min="12050" max="12286" width="8.5703125" style="11"/>
    <col min="12287" max="12287" width="13.28515625" style="11" bestFit="1" customWidth="1"/>
    <col min="12288" max="12288" width="16.28515625" style="11" customWidth="1"/>
    <col min="12289" max="12289" width="15.28515625" style="11" customWidth="1"/>
    <col min="12290" max="12290" width="14.42578125" style="11" customWidth="1"/>
    <col min="12291" max="12291" width="14.28515625" style="11" bestFit="1" customWidth="1"/>
    <col min="12292" max="12292" width="12.7109375" style="11" customWidth="1"/>
    <col min="12293" max="12293" width="19" style="11" customWidth="1"/>
    <col min="12294" max="12294" width="13" style="11" customWidth="1"/>
    <col min="12295" max="12295" width="11.7109375" style="11" customWidth="1"/>
    <col min="12296" max="12296" width="12.7109375" style="11" customWidth="1"/>
    <col min="12297" max="12297" width="16.28515625" style="11" customWidth="1"/>
    <col min="12298" max="12298" width="12.5703125" style="11" customWidth="1"/>
    <col min="12299" max="12299" width="17.5703125" style="11" customWidth="1"/>
    <col min="12300" max="12300" width="12" style="11" customWidth="1"/>
    <col min="12301" max="12301" width="8.5703125" style="11"/>
    <col min="12302" max="12302" width="12" style="11" customWidth="1"/>
    <col min="12303" max="12303" width="11.42578125" style="11" customWidth="1"/>
    <col min="12304" max="12305" width="12" style="11" customWidth="1"/>
    <col min="12306" max="12542" width="8.5703125" style="11"/>
    <col min="12543" max="12543" width="13.28515625" style="11" bestFit="1" customWidth="1"/>
    <col min="12544" max="12544" width="16.28515625" style="11" customWidth="1"/>
    <col min="12545" max="12545" width="15.28515625" style="11" customWidth="1"/>
    <col min="12546" max="12546" width="14.42578125" style="11" customWidth="1"/>
    <col min="12547" max="12547" width="14.28515625" style="11" bestFit="1" customWidth="1"/>
    <col min="12548" max="12548" width="12.7109375" style="11" customWidth="1"/>
    <col min="12549" max="12549" width="19" style="11" customWidth="1"/>
    <col min="12550" max="12550" width="13" style="11" customWidth="1"/>
    <col min="12551" max="12551" width="11.7109375" style="11" customWidth="1"/>
    <col min="12552" max="12552" width="12.7109375" style="11" customWidth="1"/>
    <col min="12553" max="12553" width="16.28515625" style="11" customWidth="1"/>
    <col min="12554" max="12554" width="12.5703125" style="11" customWidth="1"/>
    <col min="12555" max="12555" width="17.5703125" style="11" customWidth="1"/>
    <col min="12556" max="12556" width="12" style="11" customWidth="1"/>
    <col min="12557" max="12557" width="8.5703125" style="11"/>
    <col min="12558" max="12558" width="12" style="11" customWidth="1"/>
    <col min="12559" max="12559" width="11.42578125" style="11" customWidth="1"/>
    <col min="12560" max="12561" width="12" style="11" customWidth="1"/>
    <col min="12562" max="12798" width="8.5703125" style="11"/>
    <col min="12799" max="12799" width="13.28515625" style="11" bestFit="1" customWidth="1"/>
    <col min="12800" max="12800" width="16.28515625" style="11" customWidth="1"/>
    <col min="12801" max="12801" width="15.28515625" style="11" customWidth="1"/>
    <col min="12802" max="12802" width="14.42578125" style="11" customWidth="1"/>
    <col min="12803" max="12803" width="14.28515625" style="11" bestFit="1" customWidth="1"/>
    <col min="12804" max="12804" width="12.7109375" style="11" customWidth="1"/>
    <col min="12805" max="12805" width="19" style="11" customWidth="1"/>
    <col min="12806" max="12806" width="13" style="11" customWidth="1"/>
    <col min="12807" max="12807" width="11.7109375" style="11" customWidth="1"/>
    <col min="12808" max="12808" width="12.7109375" style="11" customWidth="1"/>
    <col min="12809" max="12809" width="16.28515625" style="11" customWidth="1"/>
    <col min="12810" max="12810" width="12.5703125" style="11" customWidth="1"/>
    <col min="12811" max="12811" width="17.5703125" style="11" customWidth="1"/>
    <col min="12812" max="12812" width="12" style="11" customWidth="1"/>
    <col min="12813" max="12813" width="8.5703125" style="11"/>
    <col min="12814" max="12814" width="12" style="11" customWidth="1"/>
    <col min="12815" max="12815" width="11.42578125" style="11" customWidth="1"/>
    <col min="12816" max="12817" width="12" style="11" customWidth="1"/>
    <col min="12818" max="13054" width="8.5703125" style="11"/>
    <col min="13055" max="13055" width="13.28515625" style="11" bestFit="1" customWidth="1"/>
    <col min="13056" max="13056" width="16.28515625" style="11" customWidth="1"/>
    <col min="13057" max="13057" width="15.28515625" style="11" customWidth="1"/>
    <col min="13058" max="13058" width="14.42578125" style="11" customWidth="1"/>
    <col min="13059" max="13059" width="14.28515625" style="11" bestFit="1" customWidth="1"/>
    <col min="13060" max="13060" width="12.7109375" style="11" customWidth="1"/>
    <col min="13061" max="13061" width="19" style="11" customWidth="1"/>
    <col min="13062" max="13062" width="13" style="11" customWidth="1"/>
    <col min="13063" max="13063" width="11.7109375" style="11" customWidth="1"/>
    <col min="13064" max="13064" width="12.7109375" style="11" customWidth="1"/>
    <col min="13065" max="13065" width="16.28515625" style="11" customWidth="1"/>
    <col min="13066" max="13066" width="12.5703125" style="11" customWidth="1"/>
    <col min="13067" max="13067" width="17.5703125" style="11" customWidth="1"/>
    <col min="13068" max="13068" width="12" style="11" customWidth="1"/>
    <col min="13069" max="13069" width="8.5703125" style="11"/>
    <col min="13070" max="13070" width="12" style="11" customWidth="1"/>
    <col min="13071" max="13071" width="11.42578125" style="11" customWidth="1"/>
    <col min="13072" max="13073" width="12" style="11" customWidth="1"/>
    <col min="13074" max="13310" width="8.5703125" style="11"/>
    <col min="13311" max="13311" width="13.28515625" style="11" bestFit="1" customWidth="1"/>
    <col min="13312" max="13312" width="16.28515625" style="11" customWidth="1"/>
    <col min="13313" max="13313" width="15.28515625" style="11" customWidth="1"/>
    <col min="13314" max="13314" width="14.42578125" style="11" customWidth="1"/>
    <col min="13315" max="13315" width="14.28515625" style="11" bestFit="1" customWidth="1"/>
    <col min="13316" max="13316" width="12.7109375" style="11" customWidth="1"/>
    <col min="13317" max="13317" width="19" style="11" customWidth="1"/>
    <col min="13318" max="13318" width="13" style="11" customWidth="1"/>
    <col min="13319" max="13319" width="11.7109375" style="11" customWidth="1"/>
    <col min="13320" max="13320" width="12.7109375" style="11" customWidth="1"/>
    <col min="13321" max="13321" width="16.28515625" style="11" customWidth="1"/>
    <col min="13322" max="13322" width="12.5703125" style="11" customWidth="1"/>
    <col min="13323" max="13323" width="17.5703125" style="11" customWidth="1"/>
    <col min="13324" max="13324" width="12" style="11" customWidth="1"/>
    <col min="13325" max="13325" width="8.5703125" style="11"/>
    <col min="13326" max="13326" width="12" style="11" customWidth="1"/>
    <col min="13327" max="13327" width="11.42578125" style="11" customWidth="1"/>
    <col min="13328" max="13329" width="12" style="11" customWidth="1"/>
    <col min="13330" max="13566" width="8.5703125" style="11"/>
    <col min="13567" max="13567" width="13.28515625" style="11" bestFit="1" customWidth="1"/>
    <col min="13568" max="13568" width="16.28515625" style="11" customWidth="1"/>
    <col min="13569" max="13569" width="15.28515625" style="11" customWidth="1"/>
    <col min="13570" max="13570" width="14.42578125" style="11" customWidth="1"/>
    <col min="13571" max="13571" width="14.28515625" style="11" bestFit="1" customWidth="1"/>
    <col min="13572" max="13572" width="12.7109375" style="11" customWidth="1"/>
    <col min="13573" max="13573" width="19" style="11" customWidth="1"/>
    <col min="13574" max="13574" width="13" style="11" customWidth="1"/>
    <col min="13575" max="13575" width="11.7109375" style="11" customWidth="1"/>
    <col min="13576" max="13576" width="12.7109375" style="11" customWidth="1"/>
    <col min="13577" max="13577" width="16.28515625" style="11" customWidth="1"/>
    <col min="13578" max="13578" width="12.5703125" style="11" customWidth="1"/>
    <col min="13579" max="13579" width="17.5703125" style="11" customWidth="1"/>
    <col min="13580" max="13580" width="12" style="11" customWidth="1"/>
    <col min="13581" max="13581" width="8.5703125" style="11"/>
    <col min="13582" max="13582" width="12" style="11" customWidth="1"/>
    <col min="13583" max="13583" width="11.42578125" style="11" customWidth="1"/>
    <col min="13584" max="13585" width="12" style="11" customWidth="1"/>
    <col min="13586" max="13822" width="8.5703125" style="11"/>
    <col min="13823" max="13823" width="13.28515625" style="11" bestFit="1" customWidth="1"/>
    <col min="13824" max="13824" width="16.28515625" style="11" customWidth="1"/>
    <col min="13825" max="13825" width="15.28515625" style="11" customWidth="1"/>
    <col min="13826" max="13826" width="14.42578125" style="11" customWidth="1"/>
    <col min="13827" max="13827" width="14.28515625" style="11" bestFit="1" customWidth="1"/>
    <col min="13828" max="13828" width="12.7109375" style="11" customWidth="1"/>
    <col min="13829" max="13829" width="19" style="11" customWidth="1"/>
    <col min="13830" max="13830" width="13" style="11" customWidth="1"/>
    <col min="13831" max="13831" width="11.7109375" style="11" customWidth="1"/>
    <col min="13832" max="13832" width="12.7109375" style="11" customWidth="1"/>
    <col min="13833" max="13833" width="16.28515625" style="11" customWidth="1"/>
    <col min="13834" max="13834" width="12.5703125" style="11" customWidth="1"/>
    <col min="13835" max="13835" width="17.5703125" style="11" customWidth="1"/>
    <col min="13836" max="13836" width="12" style="11" customWidth="1"/>
    <col min="13837" max="13837" width="8.5703125" style="11"/>
    <col min="13838" max="13838" width="12" style="11" customWidth="1"/>
    <col min="13839" max="13839" width="11.42578125" style="11" customWidth="1"/>
    <col min="13840" max="13841" width="12" style="11" customWidth="1"/>
    <col min="13842" max="14078" width="8.5703125" style="11"/>
    <col min="14079" max="14079" width="13.28515625" style="11" bestFit="1" customWidth="1"/>
    <col min="14080" max="14080" width="16.28515625" style="11" customWidth="1"/>
    <col min="14081" max="14081" width="15.28515625" style="11" customWidth="1"/>
    <col min="14082" max="14082" width="14.42578125" style="11" customWidth="1"/>
    <col min="14083" max="14083" width="14.28515625" style="11" bestFit="1" customWidth="1"/>
    <col min="14084" max="14084" width="12.7109375" style="11" customWidth="1"/>
    <col min="14085" max="14085" width="19" style="11" customWidth="1"/>
    <col min="14086" max="14086" width="13" style="11" customWidth="1"/>
    <col min="14087" max="14087" width="11.7109375" style="11" customWidth="1"/>
    <col min="14088" max="14088" width="12.7109375" style="11" customWidth="1"/>
    <col min="14089" max="14089" width="16.28515625" style="11" customWidth="1"/>
    <col min="14090" max="14090" width="12.5703125" style="11" customWidth="1"/>
    <col min="14091" max="14091" width="17.5703125" style="11" customWidth="1"/>
    <col min="14092" max="14092" width="12" style="11" customWidth="1"/>
    <col min="14093" max="14093" width="8.5703125" style="11"/>
    <col min="14094" max="14094" width="12" style="11" customWidth="1"/>
    <col min="14095" max="14095" width="11.42578125" style="11" customWidth="1"/>
    <col min="14096" max="14097" width="12" style="11" customWidth="1"/>
    <col min="14098" max="14334" width="8.5703125" style="11"/>
    <col min="14335" max="14335" width="13.28515625" style="11" bestFit="1" customWidth="1"/>
    <col min="14336" max="14336" width="16.28515625" style="11" customWidth="1"/>
    <col min="14337" max="14337" width="15.28515625" style="11" customWidth="1"/>
    <col min="14338" max="14338" width="14.42578125" style="11" customWidth="1"/>
    <col min="14339" max="14339" width="14.28515625" style="11" bestFit="1" customWidth="1"/>
    <col min="14340" max="14340" width="12.7109375" style="11" customWidth="1"/>
    <col min="14341" max="14341" width="19" style="11" customWidth="1"/>
    <col min="14342" max="14342" width="13" style="11" customWidth="1"/>
    <col min="14343" max="14343" width="11.7109375" style="11" customWidth="1"/>
    <col min="14344" max="14344" width="12.7109375" style="11" customWidth="1"/>
    <col min="14345" max="14345" width="16.28515625" style="11" customWidth="1"/>
    <col min="14346" max="14346" width="12.5703125" style="11" customWidth="1"/>
    <col min="14347" max="14347" width="17.5703125" style="11" customWidth="1"/>
    <col min="14348" max="14348" width="12" style="11" customWidth="1"/>
    <col min="14349" max="14349" width="8.5703125" style="11"/>
    <col min="14350" max="14350" width="12" style="11" customWidth="1"/>
    <col min="14351" max="14351" width="11.42578125" style="11" customWidth="1"/>
    <col min="14352" max="14353" width="12" style="11" customWidth="1"/>
    <col min="14354" max="14590" width="8.5703125" style="11"/>
    <col min="14591" max="14591" width="13.28515625" style="11" bestFit="1" customWidth="1"/>
    <col min="14592" max="14592" width="16.28515625" style="11" customWidth="1"/>
    <col min="14593" max="14593" width="15.28515625" style="11" customWidth="1"/>
    <col min="14594" max="14594" width="14.42578125" style="11" customWidth="1"/>
    <col min="14595" max="14595" width="14.28515625" style="11" bestFit="1" customWidth="1"/>
    <col min="14596" max="14596" width="12.7109375" style="11" customWidth="1"/>
    <col min="14597" max="14597" width="19" style="11" customWidth="1"/>
    <col min="14598" max="14598" width="13" style="11" customWidth="1"/>
    <col min="14599" max="14599" width="11.7109375" style="11" customWidth="1"/>
    <col min="14600" max="14600" width="12.7109375" style="11" customWidth="1"/>
    <col min="14601" max="14601" width="16.28515625" style="11" customWidth="1"/>
    <col min="14602" max="14602" width="12.5703125" style="11" customWidth="1"/>
    <col min="14603" max="14603" width="17.5703125" style="11" customWidth="1"/>
    <col min="14604" max="14604" width="12" style="11" customWidth="1"/>
    <col min="14605" max="14605" width="8.5703125" style="11"/>
    <col min="14606" max="14606" width="12" style="11" customWidth="1"/>
    <col min="14607" max="14607" width="11.42578125" style="11" customWidth="1"/>
    <col min="14608" max="14609" width="12" style="11" customWidth="1"/>
    <col min="14610" max="14846" width="8.5703125" style="11"/>
    <col min="14847" max="14847" width="13.28515625" style="11" bestFit="1" customWidth="1"/>
    <col min="14848" max="14848" width="16.28515625" style="11" customWidth="1"/>
    <col min="14849" max="14849" width="15.28515625" style="11" customWidth="1"/>
    <col min="14850" max="14850" width="14.42578125" style="11" customWidth="1"/>
    <col min="14851" max="14851" width="14.28515625" style="11" bestFit="1" customWidth="1"/>
    <col min="14852" max="14852" width="12.7109375" style="11" customWidth="1"/>
    <col min="14853" max="14853" width="19" style="11" customWidth="1"/>
    <col min="14854" max="14854" width="13" style="11" customWidth="1"/>
    <col min="14855" max="14855" width="11.7109375" style="11" customWidth="1"/>
    <col min="14856" max="14856" width="12.7109375" style="11" customWidth="1"/>
    <col min="14857" max="14857" width="16.28515625" style="11" customWidth="1"/>
    <col min="14858" max="14858" width="12.5703125" style="11" customWidth="1"/>
    <col min="14859" max="14859" width="17.5703125" style="11" customWidth="1"/>
    <col min="14860" max="14860" width="12" style="11" customWidth="1"/>
    <col min="14861" max="14861" width="8.5703125" style="11"/>
    <col min="14862" max="14862" width="12" style="11" customWidth="1"/>
    <col min="14863" max="14863" width="11.42578125" style="11" customWidth="1"/>
    <col min="14864" max="14865" width="12" style="11" customWidth="1"/>
    <col min="14866" max="15102" width="8.5703125" style="11"/>
    <col min="15103" max="15103" width="13.28515625" style="11" bestFit="1" customWidth="1"/>
    <col min="15104" max="15104" width="16.28515625" style="11" customWidth="1"/>
    <col min="15105" max="15105" width="15.28515625" style="11" customWidth="1"/>
    <col min="15106" max="15106" width="14.42578125" style="11" customWidth="1"/>
    <col min="15107" max="15107" width="14.28515625" style="11" bestFit="1" customWidth="1"/>
    <col min="15108" max="15108" width="12.7109375" style="11" customWidth="1"/>
    <col min="15109" max="15109" width="19" style="11" customWidth="1"/>
    <col min="15110" max="15110" width="13" style="11" customWidth="1"/>
    <col min="15111" max="15111" width="11.7109375" style="11" customWidth="1"/>
    <col min="15112" max="15112" width="12.7109375" style="11" customWidth="1"/>
    <col min="15113" max="15113" width="16.28515625" style="11" customWidth="1"/>
    <col min="15114" max="15114" width="12.5703125" style="11" customWidth="1"/>
    <col min="15115" max="15115" width="17.5703125" style="11" customWidth="1"/>
    <col min="15116" max="15116" width="12" style="11" customWidth="1"/>
    <col min="15117" max="15117" width="8.5703125" style="11"/>
    <col min="15118" max="15118" width="12" style="11" customWidth="1"/>
    <col min="15119" max="15119" width="11.42578125" style="11" customWidth="1"/>
    <col min="15120" max="15121" width="12" style="11" customWidth="1"/>
    <col min="15122" max="15358" width="8.5703125" style="11"/>
    <col min="15359" max="15359" width="13.28515625" style="11" bestFit="1" customWidth="1"/>
    <col min="15360" max="15360" width="16.28515625" style="11" customWidth="1"/>
    <col min="15361" max="15361" width="15.28515625" style="11" customWidth="1"/>
    <col min="15362" max="15362" width="14.42578125" style="11" customWidth="1"/>
    <col min="15363" max="15363" width="14.28515625" style="11" bestFit="1" customWidth="1"/>
    <col min="15364" max="15364" width="12.7109375" style="11" customWidth="1"/>
    <col min="15365" max="15365" width="19" style="11" customWidth="1"/>
    <col min="15366" max="15366" width="13" style="11" customWidth="1"/>
    <col min="15367" max="15367" width="11.7109375" style="11" customWidth="1"/>
    <col min="15368" max="15368" width="12.7109375" style="11" customWidth="1"/>
    <col min="15369" max="15369" width="16.28515625" style="11" customWidth="1"/>
    <col min="15370" max="15370" width="12.5703125" style="11" customWidth="1"/>
    <col min="15371" max="15371" width="17.5703125" style="11" customWidth="1"/>
    <col min="15372" max="15372" width="12" style="11" customWidth="1"/>
    <col min="15373" max="15373" width="8.5703125" style="11"/>
    <col min="15374" max="15374" width="12" style="11" customWidth="1"/>
    <col min="15375" max="15375" width="11.42578125" style="11" customWidth="1"/>
    <col min="15376" max="15377" width="12" style="11" customWidth="1"/>
    <col min="15378" max="15614" width="8.5703125" style="11"/>
    <col min="15615" max="15615" width="13.28515625" style="11" bestFit="1" customWidth="1"/>
    <col min="15616" max="15616" width="16.28515625" style="11" customWidth="1"/>
    <col min="15617" max="15617" width="15.28515625" style="11" customWidth="1"/>
    <col min="15618" max="15618" width="14.42578125" style="11" customWidth="1"/>
    <col min="15619" max="15619" width="14.28515625" style="11" bestFit="1" customWidth="1"/>
    <col min="15620" max="15620" width="12.7109375" style="11" customWidth="1"/>
    <col min="15621" max="15621" width="19" style="11" customWidth="1"/>
    <col min="15622" max="15622" width="13" style="11" customWidth="1"/>
    <col min="15623" max="15623" width="11.7109375" style="11" customWidth="1"/>
    <col min="15624" max="15624" width="12.7109375" style="11" customWidth="1"/>
    <col min="15625" max="15625" width="16.28515625" style="11" customWidth="1"/>
    <col min="15626" max="15626" width="12.5703125" style="11" customWidth="1"/>
    <col min="15627" max="15627" width="17.5703125" style="11" customWidth="1"/>
    <col min="15628" max="15628" width="12" style="11" customWidth="1"/>
    <col min="15629" max="15629" width="8.5703125" style="11"/>
    <col min="15630" max="15630" width="12" style="11" customWidth="1"/>
    <col min="15631" max="15631" width="11.42578125" style="11" customWidth="1"/>
    <col min="15632" max="15633" width="12" style="11" customWidth="1"/>
    <col min="15634" max="15870" width="8.5703125" style="11"/>
    <col min="15871" max="15871" width="13.28515625" style="11" bestFit="1" customWidth="1"/>
    <col min="15872" max="15872" width="16.28515625" style="11" customWidth="1"/>
    <col min="15873" max="15873" width="15.28515625" style="11" customWidth="1"/>
    <col min="15874" max="15874" width="14.42578125" style="11" customWidth="1"/>
    <col min="15875" max="15875" width="14.28515625" style="11" bestFit="1" customWidth="1"/>
    <col min="15876" max="15876" width="12.7109375" style="11" customWidth="1"/>
    <col min="15877" max="15877" width="19" style="11" customWidth="1"/>
    <col min="15878" max="15878" width="13" style="11" customWidth="1"/>
    <col min="15879" max="15879" width="11.7109375" style="11" customWidth="1"/>
    <col min="15880" max="15880" width="12.7109375" style="11" customWidth="1"/>
    <col min="15881" max="15881" width="16.28515625" style="11" customWidth="1"/>
    <col min="15882" max="15882" width="12.5703125" style="11" customWidth="1"/>
    <col min="15883" max="15883" width="17.5703125" style="11" customWidth="1"/>
    <col min="15884" max="15884" width="12" style="11" customWidth="1"/>
    <col min="15885" max="15885" width="8.5703125" style="11"/>
    <col min="15886" max="15886" width="12" style="11" customWidth="1"/>
    <col min="15887" max="15887" width="11.42578125" style="11" customWidth="1"/>
    <col min="15888" max="15889" width="12" style="11" customWidth="1"/>
    <col min="15890" max="16126" width="8.5703125" style="11"/>
    <col min="16127" max="16127" width="13.28515625" style="11" bestFit="1" customWidth="1"/>
    <col min="16128" max="16128" width="16.28515625" style="11" customWidth="1"/>
    <col min="16129" max="16129" width="15.28515625" style="11" customWidth="1"/>
    <col min="16130" max="16130" width="14.42578125" style="11" customWidth="1"/>
    <col min="16131" max="16131" width="14.28515625" style="11" bestFit="1" customWidth="1"/>
    <col min="16132" max="16132" width="12.7109375" style="11" customWidth="1"/>
    <col min="16133" max="16133" width="19" style="11" customWidth="1"/>
    <col min="16134" max="16134" width="13" style="11" customWidth="1"/>
    <col min="16135" max="16135" width="11.7109375" style="11" customWidth="1"/>
    <col min="16136" max="16136" width="12.7109375" style="11" customWidth="1"/>
    <col min="16137" max="16137" width="16.28515625" style="11" customWidth="1"/>
    <col min="16138" max="16138" width="12.5703125" style="11" customWidth="1"/>
    <col min="16139" max="16139" width="17.5703125" style="11" customWidth="1"/>
    <col min="16140" max="16140" width="12" style="11" customWidth="1"/>
    <col min="16141" max="16141" width="8.5703125" style="11"/>
    <col min="16142" max="16142" width="12" style="11" customWidth="1"/>
    <col min="16143" max="16143" width="11.42578125" style="11" customWidth="1"/>
    <col min="16144" max="16145" width="12" style="11" customWidth="1"/>
    <col min="16146" max="16384" width="8.5703125" style="11"/>
  </cols>
  <sheetData>
    <row r="1" spans="1:14" ht="14.25" customHeight="1" x14ac:dyDescent="0.3">
      <c r="A1" s="495" t="s">
        <v>0</v>
      </c>
      <c r="B1" s="496"/>
      <c r="C1" s="496"/>
      <c r="D1" s="13"/>
      <c r="E1" s="14" t="s">
        <v>293</v>
      </c>
      <c r="F1" s="15"/>
      <c r="H1" s="463" t="s">
        <v>1</v>
      </c>
      <c r="I1" s="464"/>
      <c r="J1" s="464"/>
      <c r="K1" s="465"/>
    </row>
    <row r="2" spans="1:14" ht="12.75" customHeight="1" x14ac:dyDescent="0.3">
      <c r="A2" s="500" t="s">
        <v>2</v>
      </c>
      <c r="B2" s="501"/>
      <c r="C2" s="501"/>
      <c r="D2" s="17"/>
      <c r="E2" s="12">
        <v>644259734</v>
      </c>
      <c r="F2" s="18"/>
      <c r="H2" s="466" t="s">
        <v>292</v>
      </c>
      <c r="I2" s="467"/>
      <c r="J2" s="467"/>
      <c r="K2" s="468"/>
    </row>
    <row r="3" spans="1:14" ht="19.5" customHeight="1" thickBot="1" x14ac:dyDescent="0.35">
      <c r="A3" s="502" t="s">
        <v>3</v>
      </c>
      <c r="B3" s="503" t="s">
        <v>4</v>
      </c>
      <c r="C3" s="503" t="s">
        <v>4</v>
      </c>
      <c r="D3" s="20"/>
      <c r="E3" s="712" t="s">
        <v>291</v>
      </c>
      <c r="F3" s="22"/>
      <c r="H3" s="469"/>
      <c r="I3" s="470"/>
      <c r="J3" s="470"/>
      <c r="K3" s="471"/>
    </row>
    <row r="4" spans="1:14" ht="16.5" customHeight="1" x14ac:dyDescent="0.3">
      <c r="A4" s="23"/>
      <c r="B4" s="23"/>
      <c r="C4" s="23"/>
      <c r="D4" s="23"/>
      <c r="E4" s="23"/>
      <c r="F4" s="23"/>
      <c r="G4" s="23"/>
      <c r="H4" s="23"/>
      <c r="I4" s="23"/>
      <c r="J4" s="23"/>
      <c r="K4" s="25"/>
    </row>
    <row r="5" spans="1:14" ht="19.5" customHeight="1" x14ac:dyDescent="0.3">
      <c r="A5" s="525" t="s">
        <v>80</v>
      </c>
      <c r="B5" s="526"/>
      <c r="C5" s="526"/>
      <c r="D5" s="526"/>
      <c r="E5" s="526"/>
      <c r="F5" s="526"/>
      <c r="G5" s="526"/>
      <c r="H5" s="526"/>
      <c r="I5" s="526"/>
      <c r="J5" s="526"/>
      <c r="K5" s="526"/>
    </row>
    <row r="6" spans="1:14" ht="66" customHeight="1" x14ac:dyDescent="0.3">
      <c r="A6" s="472" t="s">
        <v>5</v>
      </c>
      <c r="B6" s="26" t="s">
        <v>6</v>
      </c>
      <c r="C6" s="26" t="s">
        <v>24</v>
      </c>
      <c r="D6" s="26" t="s">
        <v>286</v>
      </c>
      <c r="E6" s="26" t="s">
        <v>171</v>
      </c>
      <c r="F6" s="26"/>
      <c r="G6" s="26" t="s">
        <v>25</v>
      </c>
      <c r="H6" s="26" t="s">
        <v>75</v>
      </c>
      <c r="I6" s="62" t="s">
        <v>26</v>
      </c>
      <c r="J6" s="64" t="s">
        <v>37</v>
      </c>
      <c r="K6" s="64" t="s">
        <v>38</v>
      </c>
    </row>
    <row r="7" spans="1:14" ht="18" customHeight="1" x14ac:dyDescent="0.3">
      <c r="A7" s="472"/>
      <c r="B7" s="28" t="s">
        <v>72</v>
      </c>
      <c r="C7" s="29">
        <v>60102.87</v>
      </c>
      <c r="D7" s="232">
        <f>178.02*13</f>
        <v>2314.2600000000002</v>
      </c>
      <c r="E7" s="233">
        <f>46.23*13</f>
        <v>600.99</v>
      </c>
      <c r="F7" s="234"/>
      <c r="G7" s="32">
        <f>+C7+D7+E7</f>
        <v>63018.12</v>
      </c>
      <c r="H7" s="33">
        <f>G7*38.38%</f>
        <v>24186.354456000005</v>
      </c>
      <c r="I7" s="34">
        <f>+ROUND(+G7+H7,2)</f>
        <v>87204.47</v>
      </c>
      <c r="J7" s="65"/>
      <c r="K7" s="79">
        <f>+ROUND(I7*J7,2)</f>
        <v>0</v>
      </c>
    </row>
    <row r="8" spans="1:14" ht="18" customHeight="1" x14ac:dyDescent="0.3">
      <c r="A8" s="472"/>
      <c r="B8" s="28" t="s">
        <v>8</v>
      </c>
      <c r="C8" s="29">
        <v>47015.77</v>
      </c>
      <c r="D8" s="232">
        <f>139.22*13</f>
        <v>1809.86</v>
      </c>
      <c r="E8" s="156">
        <f>36.17*13</f>
        <v>470.21000000000004</v>
      </c>
      <c r="F8" s="234"/>
      <c r="G8" s="32">
        <f>+C8+D8+E8</f>
        <v>49295.839999999997</v>
      </c>
      <c r="H8" s="33">
        <f>G8*38.38%</f>
        <v>18919.743392</v>
      </c>
      <c r="I8" s="34">
        <f>+ROUND(+G8+H8,2)</f>
        <v>68215.58</v>
      </c>
      <c r="J8" s="65"/>
      <c r="K8" s="79">
        <f>+ROUND(I8*J8,2)</f>
        <v>0</v>
      </c>
      <c r="L8" s="67"/>
      <c r="N8" s="19"/>
    </row>
    <row r="9" spans="1:14" ht="14.25" customHeight="1" x14ac:dyDescent="0.3">
      <c r="A9" s="38"/>
      <c r="B9" s="39"/>
      <c r="C9" s="80"/>
      <c r="D9" s="80"/>
      <c r="E9" s="80"/>
      <c r="F9" s="80"/>
      <c r="G9" s="80"/>
      <c r="H9" s="80"/>
      <c r="I9" s="80"/>
      <c r="J9" s="81"/>
      <c r="K9" s="80"/>
      <c r="L9" s="67"/>
      <c r="M9" s="19"/>
      <c r="N9" s="19"/>
    </row>
    <row r="10" spans="1:14" ht="51" customHeight="1" x14ac:dyDescent="0.3">
      <c r="A10" s="244"/>
      <c r="C10" s="26" t="s">
        <v>198</v>
      </c>
      <c r="D10" s="26" t="s">
        <v>287</v>
      </c>
      <c r="E10" s="26" t="s">
        <v>173</v>
      </c>
      <c r="F10" s="26" t="s">
        <v>175</v>
      </c>
      <c r="G10" s="26" t="s">
        <v>32</v>
      </c>
      <c r="H10" s="26" t="s">
        <v>75</v>
      </c>
      <c r="I10" s="231" t="s">
        <v>26</v>
      </c>
      <c r="J10" s="64" t="s">
        <v>37</v>
      </c>
      <c r="K10" s="64" t="s">
        <v>38</v>
      </c>
      <c r="L10" s="67"/>
      <c r="M10" s="19"/>
      <c r="N10" s="19"/>
    </row>
    <row r="11" spans="1:14" ht="21.6" customHeight="1" x14ac:dyDescent="0.3">
      <c r="A11" s="473" t="s">
        <v>199</v>
      </c>
      <c r="B11" s="256" t="s">
        <v>200</v>
      </c>
      <c r="C11" s="29">
        <v>45488.77</v>
      </c>
      <c r="D11" s="30">
        <f>145.92*12</f>
        <v>1751.04</v>
      </c>
      <c r="E11" s="156">
        <f>37.91*12</f>
        <v>454.91999999999996</v>
      </c>
      <c r="F11" s="42">
        <f t="shared" ref="F11:F16" si="0">+ROUND((C11+D11+E11)/12,2)</f>
        <v>3974.56</v>
      </c>
      <c r="G11" s="232">
        <f t="shared" ref="G11:G16" si="1">+F11+D11+C11+E11</f>
        <v>51669.289999999994</v>
      </c>
      <c r="H11" s="33">
        <f t="shared" ref="H11:H16" si="2">G11*38.38%</f>
        <v>19830.673501999998</v>
      </c>
      <c r="I11" s="235">
        <f t="shared" ref="I11:I16" si="3">+ROUND(+G11+H11,2)</f>
        <v>71499.960000000006</v>
      </c>
      <c r="J11" s="65"/>
      <c r="K11" s="79">
        <f>+ROUND(I11*J11,2)</f>
        <v>0</v>
      </c>
      <c r="L11" s="67"/>
      <c r="M11" s="19"/>
      <c r="N11" s="19"/>
    </row>
    <row r="12" spans="1:14" ht="21.6" customHeight="1" x14ac:dyDescent="0.3">
      <c r="A12" s="474"/>
      <c r="B12" s="256" t="s">
        <v>201</v>
      </c>
      <c r="C12" s="29">
        <v>36293.08</v>
      </c>
      <c r="D12" s="30">
        <f>116.42*12</f>
        <v>1397.04</v>
      </c>
      <c r="E12" s="156">
        <f>30.24*12</f>
        <v>362.88</v>
      </c>
      <c r="F12" s="42">
        <f t="shared" si="0"/>
        <v>3171.08</v>
      </c>
      <c r="G12" s="232">
        <f t="shared" si="1"/>
        <v>41224.080000000002</v>
      </c>
      <c r="H12" s="33">
        <f t="shared" si="2"/>
        <v>15821.801904000002</v>
      </c>
      <c r="I12" s="235">
        <f t="shared" si="3"/>
        <v>57045.88</v>
      </c>
      <c r="J12" s="65"/>
      <c r="K12" s="79">
        <f t="shared" ref="K12:K16" si="4">+ROUND(I12*J12,2)</f>
        <v>0</v>
      </c>
      <c r="L12" s="67"/>
      <c r="M12" s="19"/>
      <c r="N12" s="19"/>
    </row>
    <row r="13" spans="1:14" ht="21.6" customHeight="1" x14ac:dyDescent="0.3">
      <c r="A13" s="474"/>
      <c r="B13" s="256" t="s">
        <v>202</v>
      </c>
      <c r="C13" s="29">
        <v>34063.56</v>
      </c>
      <c r="D13" s="30">
        <f>109.26*12</f>
        <v>1311.1200000000001</v>
      </c>
      <c r="E13" s="156">
        <f>28.39*12</f>
        <v>340.68</v>
      </c>
      <c r="F13" s="42">
        <f t="shared" si="0"/>
        <v>2976.28</v>
      </c>
      <c r="G13" s="232">
        <f t="shared" si="1"/>
        <v>38691.64</v>
      </c>
      <c r="H13" s="33">
        <f t="shared" si="2"/>
        <v>14849.851432000001</v>
      </c>
      <c r="I13" s="235">
        <f t="shared" si="3"/>
        <v>53541.49</v>
      </c>
      <c r="J13" s="65"/>
      <c r="K13" s="79">
        <f t="shared" si="4"/>
        <v>0</v>
      </c>
      <c r="L13" s="67"/>
      <c r="M13" s="19"/>
      <c r="N13" s="19"/>
    </row>
    <row r="14" spans="1:14" ht="21.6" customHeight="1" x14ac:dyDescent="0.3">
      <c r="A14" s="474"/>
      <c r="B14" s="256" t="s">
        <v>203</v>
      </c>
      <c r="C14" s="29">
        <v>25983.16</v>
      </c>
      <c r="D14" s="30">
        <f>83.39*12</f>
        <v>1000.6800000000001</v>
      </c>
      <c r="E14" s="156">
        <f>21.65*12</f>
        <v>259.79999999999995</v>
      </c>
      <c r="F14" s="42">
        <f t="shared" si="0"/>
        <v>2270.3000000000002</v>
      </c>
      <c r="G14" s="232">
        <f t="shared" si="1"/>
        <v>29513.94</v>
      </c>
      <c r="H14" s="33">
        <f t="shared" si="2"/>
        <v>11327.450172000001</v>
      </c>
      <c r="I14" s="235">
        <f t="shared" si="3"/>
        <v>40841.39</v>
      </c>
      <c r="J14" s="65"/>
      <c r="K14" s="79">
        <f t="shared" si="4"/>
        <v>0</v>
      </c>
      <c r="L14" s="67"/>
      <c r="M14" s="19"/>
      <c r="N14" s="19"/>
    </row>
    <row r="15" spans="1:14" ht="21.6" customHeight="1" x14ac:dyDescent="0.3">
      <c r="A15" s="474"/>
      <c r="B15" s="256" t="s">
        <v>204</v>
      </c>
      <c r="C15" s="29">
        <v>45861.1</v>
      </c>
      <c r="D15" s="30">
        <f>147.15*12</f>
        <v>1765.8000000000002</v>
      </c>
      <c r="E15" s="156">
        <f>38.22*12</f>
        <v>458.64</v>
      </c>
      <c r="F15" s="42">
        <f t="shared" si="0"/>
        <v>4007.13</v>
      </c>
      <c r="G15" s="232">
        <f t="shared" si="1"/>
        <v>52092.67</v>
      </c>
      <c r="H15" s="33">
        <f t="shared" si="2"/>
        <v>19993.166746000003</v>
      </c>
      <c r="I15" s="235">
        <f t="shared" si="3"/>
        <v>72085.84</v>
      </c>
      <c r="J15" s="65"/>
      <c r="K15" s="79">
        <f t="shared" si="4"/>
        <v>0</v>
      </c>
      <c r="L15" s="67"/>
      <c r="M15" s="19"/>
      <c r="N15" s="19"/>
    </row>
    <row r="16" spans="1:14" ht="21.6" customHeight="1" x14ac:dyDescent="0.3">
      <c r="A16" s="474"/>
      <c r="B16" s="256" t="s">
        <v>205</v>
      </c>
      <c r="C16" s="29">
        <v>39285.94</v>
      </c>
      <c r="D16" s="30">
        <f>126.05*12</f>
        <v>1512.6</v>
      </c>
      <c r="E16" s="156">
        <f>32.74*12</f>
        <v>392.88</v>
      </c>
      <c r="F16" s="42">
        <f t="shared" si="0"/>
        <v>3432.62</v>
      </c>
      <c r="G16" s="232">
        <f t="shared" si="1"/>
        <v>44624.04</v>
      </c>
      <c r="H16" s="33">
        <f t="shared" si="2"/>
        <v>17126.706552000003</v>
      </c>
      <c r="I16" s="235">
        <f t="shared" si="3"/>
        <v>61750.75</v>
      </c>
      <c r="J16" s="65"/>
      <c r="K16" s="79">
        <f t="shared" si="4"/>
        <v>0</v>
      </c>
      <c r="L16" s="67"/>
      <c r="M16" s="19"/>
      <c r="N16" s="19"/>
    </row>
    <row r="17" spans="1:14" ht="14.25" customHeight="1" x14ac:dyDescent="0.3">
      <c r="A17" s="255"/>
      <c r="B17" s="39"/>
      <c r="C17" s="80"/>
      <c r="D17" s="80"/>
      <c r="E17" s="80"/>
      <c r="F17" s="80"/>
      <c r="G17" s="80"/>
      <c r="H17" s="80"/>
      <c r="I17" s="80"/>
      <c r="J17" s="81"/>
      <c r="K17" s="80"/>
      <c r="L17" s="67"/>
      <c r="M17" s="19"/>
      <c r="N17" s="19"/>
    </row>
    <row r="18" spans="1:14" ht="81" customHeight="1" x14ac:dyDescent="0.3">
      <c r="A18" s="473" t="s">
        <v>9</v>
      </c>
      <c r="B18" s="41"/>
      <c r="C18" s="26" t="s">
        <v>147</v>
      </c>
      <c r="D18" s="26" t="s">
        <v>171</v>
      </c>
      <c r="E18" s="26" t="s">
        <v>27</v>
      </c>
      <c r="F18" s="26" t="s">
        <v>28</v>
      </c>
      <c r="G18" s="26" t="s">
        <v>10</v>
      </c>
      <c r="H18" s="26" t="s">
        <v>29</v>
      </c>
      <c r="I18" s="231" t="s">
        <v>26</v>
      </c>
      <c r="J18" s="64" t="s">
        <v>37</v>
      </c>
      <c r="K18" s="64" t="s">
        <v>38</v>
      </c>
      <c r="N18" s="19"/>
    </row>
    <row r="19" spans="1:14" ht="15.75" customHeight="1" x14ac:dyDescent="0.3">
      <c r="A19" s="474"/>
      <c r="B19" s="156" t="s">
        <v>190</v>
      </c>
      <c r="C19" s="236">
        <f>34634.49/12*13</f>
        <v>37520.697500000002</v>
      </c>
      <c r="D19" s="236">
        <f>28.86*13</f>
        <v>375.18</v>
      </c>
      <c r="E19" s="236"/>
      <c r="F19" s="236"/>
      <c r="G19" s="236">
        <f>+C19+D19+E19+F19</f>
        <v>37895.877500000002</v>
      </c>
      <c r="H19" s="236">
        <f>+(C19+D19+E19)*38.38%+(F19*32.7%)</f>
        <v>14544.437784500002</v>
      </c>
      <c r="I19" s="235" t="str">
        <f>+IF(E19&lt;&gt;0,+ROUND(+G19+H19,2),"0")</f>
        <v>0</v>
      </c>
      <c r="J19" s="63"/>
      <c r="K19" s="79">
        <f>+ROUND(I19*J19,2)</f>
        <v>0</v>
      </c>
    </row>
    <row r="20" spans="1:14" x14ac:dyDescent="0.3">
      <c r="A20" s="474"/>
      <c r="B20" s="39"/>
      <c r="C20" s="40"/>
      <c r="D20" s="40"/>
      <c r="E20" s="40"/>
      <c r="F20" s="40"/>
      <c r="G20" s="40"/>
      <c r="H20" s="40"/>
      <c r="I20" s="80"/>
      <c r="J20" s="81"/>
      <c r="K20" s="80"/>
    </row>
    <row r="21" spans="1:14" ht="150" x14ac:dyDescent="0.3">
      <c r="A21" s="474"/>
      <c r="B21" s="41"/>
      <c r="C21" s="26" t="s">
        <v>172</v>
      </c>
      <c r="D21" s="26" t="s">
        <v>173</v>
      </c>
      <c r="E21" s="26" t="s">
        <v>189</v>
      </c>
      <c r="F21" s="26" t="s">
        <v>175</v>
      </c>
      <c r="G21" s="26" t="s">
        <v>32</v>
      </c>
      <c r="H21" s="26" t="s">
        <v>75</v>
      </c>
      <c r="I21" s="231" t="s">
        <v>26</v>
      </c>
      <c r="J21" s="64" t="s">
        <v>37</v>
      </c>
      <c r="K21" s="64" t="s">
        <v>38</v>
      </c>
    </row>
    <row r="22" spans="1:14" x14ac:dyDescent="0.3">
      <c r="A22" s="474"/>
      <c r="B22" s="156" t="s">
        <v>11</v>
      </c>
      <c r="C22" s="29">
        <f>25363.13</f>
        <v>25363.13</v>
      </c>
      <c r="D22" s="232">
        <f>21.14*12</f>
        <v>253.68</v>
      </c>
      <c r="E22" s="232"/>
      <c r="F22" s="42">
        <f>+ROUND((C22+D22+E22)/12,2)</f>
        <v>2134.73</v>
      </c>
      <c r="G22" s="232">
        <f>+F22+D22+C22+E22</f>
        <v>27751.54</v>
      </c>
      <c r="H22" s="33">
        <f>G22*38.38%</f>
        <v>10651.041052</v>
      </c>
      <c r="I22" s="235">
        <f>+ROUND(+G22+H22,2)</f>
        <v>38402.58</v>
      </c>
      <c r="J22" s="65"/>
      <c r="K22" s="79">
        <f>+ROUND(I22*J22,2)</f>
        <v>0</v>
      </c>
    </row>
    <row r="23" spans="1:14" ht="5.25" customHeight="1" x14ac:dyDescent="0.3">
      <c r="A23" s="474"/>
      <c r="B23" s="43"/>
      <c r="C23" s="44"/>
      <c r="D23" s="45"/>
      <c r="E23" s="45"/>
      <c r="F23" s="46"/>
      <c r="G23" s="44"/>
      <c r="H23" s="44"/>
      <c r="I23" s="44"/>
      <c r="J23" s="46"/>
      <c r="K23" s="46"/>
    </row>
    <row r="24" spans="1:14" x14ac:dyDescent="0.3">
      <c r="A24" s="474"/>
      <c r="B24" s="156" t="s">
        <v>12</v>
      </c>
      <c r="C24" s="29">
        <f>20884.37</f>
        <v>20884.37</v>
      </c>
      <c r="D24" s="232">
        <f>17.4*12</f>
        <v>208.79999999999998</v>
      </c>
      <c r="E24" s="232"/>
      <c r="F24" s="42">
        <f>+ROUND((C24+D24+E24)/12,2)</f>
        <v>1757.76</v>
      </c>
      <c r="G24" s="232">
        <f>+F24+D24+C24+E24</f>
        <v>22850.93</v>
      </c>
      <c r="H24" s="33">
        <f>G24*38.38%</f>
        <v>8770.1869340000012</v>
      </c>
      <c r="I24" s="235">
        <f>+ROUND(+G24+H24,2)</f>
        <v>31621.119999999999</v>
      </c>
      <c r="J24" s="65"/>
      <c r="K24" s="79">
        <f>+ROUND(I24*J24,2)</f>
        <v>0</v>
      </c>
    </row>
    <row r="25" spans="1:14" ht="6.75" customHeight="1" x14ac:dyDescent="0.3">
      <c r="A25" s="474"/>
      <c r="B25" s="48"/>
      <c r="C25" s="237"/>
      <c r="D25" s="238"/>
      <c r="E25" s="238"/>
      <c r="F25" s="49"/>
      <c r="G25" s="239"/>
      <c r="H25" s="238"/>
      <c r="I25" s="238"/>
      <c r="J25" s="49"/>
      <c r="K25" s="49"/>
    </row>
    <row r="26" spans="1:14" ht="21.75" customHeight="1" x14ac:dyDescent="0.3">
      <c r="A26" s="474"/>
      <c r="B26" s="156" t="s">
        <v>13</v>
      </c>
      <c r="C26" s="29">
        <f>19847.64</f>
        <v>19847.64</v>
      </c>
      <c r="D26" s="232">
        <f>16.54*12</f>
        <v>198.48</v>
      </c>
      <c r="E26" s="232"/>
      <c r="F26" s="42">
        <f>+ROUND((C26+D26+E26)/12,2)</f>
        <v>1670.51</v>
      </c>
      <c r="G26" s="232">
        <f>+F26+D26+C26+E26</f>
        <v>21716.63</v>
      </c>
      <c r="H26" s="33">
        <f>G26*38.38%</f>
        <v>8334.8425940000016</v>
      </c>
      <c r="I26" s="235">
        <f>+ROUND(+G26+H26,2)</f>
        <v>30051.47</v>
      </c>
      <c r="J26" s="65"/>
      <c r="K26" s="79">
        <f>+ROUND(I26*J26,2)</f>
        <v>0</v>
      </c>
    </row>
    <row r="27" spans="1:14" ht="7.5" customHeight="1" x14ac:dyDescent="0.3">
      <c r="A27" s="475"/>
      <c r="B27" s="43"/>
      <c r="C27" s="83"/>
      <c r="D27" s="45"/>
      <c r="E27" s="84"/>
      <c r="F27" s="83"/>
      <c r="G27" s="83"/>
      <c r="H27" s="85"/>
      <c r="I27" s="85"/>
      <c r="J27" s="85"/>
      <c r="K27" s="85"/>
    </row>
    <row r="28" spans="1:14" ht="18.75" customHeight="1" x14ac:dyDescent="0.35">
      <c r="B28" s="12"/>
      <c r="C28" s="86"/>
      <c r="D28" s="87"/>
      <c r="E28" s="87"/>
      <c r="F28" s="86"/>
      <c r="G28" s="88" t="s">
        <v>15</v>
      </c>
      <c r="H28" s="89" t="s">
        <v>16</v>
      </c>
      <c r="I28" s="90"/>
      <c r="J28" s="91">
        <f>+J7</f>
        <v>0</v>
      </c>
      <c r="K28" s="92">
        <f>+K7</f>
        <v>0</v>
      </c>
    </row>
    <row r="29" spans="1:14" ht="18.75" customHeight="1" x14ac:dyDescent="0.35">
      <c r="B29" s="72"/>
      <c r="C29" s="72"/>
      <c r="D29" s="12"/>
      <c r="E29" s="12"/>
      <c r="F29" s="72"/>
      <c r="G29" s="88" t="s">
        <v>15</v>
      </c>
      <c r="H29" s="93" t="s">
        <v>17</v>
      </c>
      <c r="I29" s="31"/>
      <c r="J29" s="94">
        <f>+SUM(J8:J27)</f>
        <v>0</v>
      </c>
      <c r="K29" s="79">
        <f>+SUM(K8:K27)</f>
        <v>0</v>
      </c>
    </row>
    <row r="30" spans="1:14" ht="18.75" customHeight="1" x14ac:dyDescent="0.3">
      <c r="B30" s="72"/>
      <c r="C30" s="72"/>
      <c r="D30" s="72"/>
      <c r="E30" s="72"/>
      <c r="F30" s="72"/>
      <c r="G30" s="72"/>
      <c r="H30" s="9" t="s">
        <v>18</v>
      </c>
      <c r="I30" s="9"/>
      <c r="J30" s="73">
        <f>+SUM(J7:J27)</f>
        <v>0</v>
      </c>
      <c r="K30" s="66">
        <f>+SUM(K7:K27)</f>
        <v>0</v>
      </c>
    </row>
    <row r="31" spans="1:14" ht="18.75" customHeight="1" x14ac:dyDescent="0.3">
      <c r="I31" s="47"/>
      <c r="J31" s="47"/>
      <c r="K31" s="47"/>
    </row>
    <row r="32" spans="1:14" ht="43.5" customHeight="1" x14ac:dyDescent="0.3">
      <c r="H32" s="521" t="s">
        <v>285</v>
      </c>
      <c r="I32" s="521"/>
      <c r="J32" s="521"/>
      <c r="K32" s="251" t="s">
        <v>270</v>
      </c>
    </row>
    <row r="33" spans="1:11" ht="18.75" customHeight="1" x14ac:dyDescent="0.3">
      <c r="H33" s="460" t="s">
        <v>194</v>
      </c>
      <c r="I33" s="461"/>
      <c r="J33" s="462"/>
      <c r="K33" s="93"/>
    </row>
    <row r="34" spans="1:11" ht="37.5" customHeight="1" x14ac:dyDescent="0.3">
      <c r="H34" s="516" t="s">
        <v>208</v>
      </c>
      <c r="I34" s="516"/>
      <c r="J34" s="516"/>
      <c r="K34" s="31"/>
    </row>
    <row r="35" spans="1:11" ht="18.75" customHeight="1" x14ac:dyDescent="0.3">
      <c r="I35" s="515"/>
      <c r="J35" s="515"/>
    </row>
    <row r="36" spans="1:11" ht="38.25" customHeight="1" x14ac:dyDescent="0.3">
      <c r="H36" s="520" t="s">
        <v>284</v>
      </c>
      <c r="I36" s="520"/>
      <c r="J36" s="520"/>
      <c r="K36" s="253" t="s">
        <v>196</v>
      </c>
    </row>
    <row r="37" spans="1:11" ht="33.75" customHeight="1" x14ac:dyDescent="0.3">
      <c r="H37" s="514" t="s">
        <v>275</v>
      </c>
      <c r="I37" s="514"/>
      <c r="J37" s="514"/>
      <c r="K37" s="252">
        <f>+K28-K33</f>
        <v>0</v>
      </c>
    </row>
    <row r="38" spans="1:11" ht="45.75" customHeight="1" x14ac:dyDescent="0.3">
      <c r="H38" s="514" t="s">
        <v>276</v>
      </c>
      <c r="I38" s="514"/>
      <c r="J38" s="514"/>
      <c r="K38" s="96">
        <f>+K29-K34</f>
        <v>0</v>
      </c>
    </row>
    <row r="39" spans="1:11" ht="18.75" customHeight="1" x14ac:dyDescent="0.3">
      <c r="I39" s="47"/>
      <c r="J39" s="47"/>
      <c r="K39" s="47"/>
    </row>
    <row r="40" spans="1:11" ht="18.75" customHeight="1" x14ac:dyDescent="0.3">
      <c r="I40" s="47"/>
      <c r="J40" s="47"/>
      <c r="K40" s="47"/>
    </row>
    <row r="41" spans="1:11" ht="19.5" thickBot="1" x14ac:dyDescent="0.35"/>
    <row r="42" spans="1:11" x14ac:dyDescent="0.3">
      <c r="A42" s="482" t="s">
        <v>48</v>
      </c>
      <c r="B42" s="483"/>
      <c r="C42" s="483"/>
      <c r="D42" s="483"/>
      <c r="E42" s="483"/>
      <c r="F42" s="483"/>
      <c r="G42" s="483"/>
      <c r="H42" s="483"/>
      <c r="I42" s="483"/>
      <c r="J42" s="483"/>
      <c r="K42" s="484"/>
    </row>
    <row r="43" spans="1:11" ht="62.1" customHeight="1" x14ac:dyDescent="0.3">
      <c r="A43" s="459" t="s">
        <v>78</v>
      </c>
      <c r="B43" s="459"/>
      <c r="C43" s="459"/>
      <c r="D43" s="459"/>
      <c r="E43" s="459"/>
      <c r="F43" s="459"/>
      <c r="G43" s="459"/>
      <c r="H43" s="459"/>
      <c r="I43" s="459"/>
      <c r="J43" s="459"/>
      <c r="K43" s="459"/>
    </row>
    <row r="44" spans="1:11" ht="51.75" customHeight="1" thickBot="1" x14ac:dyDescent="0.35">
      <c r="A44" s="522" t="s">
        <v>82</v>
      </c>
      <c r="B44" s="523"/>
      <c r="C44" s="523"/>
      <c r="D44" s="523"/>
      <c r="E44" s="523"/>
      <c r="F44" s="523"/>
      <c r="G44" s="523"/>
      <c r="H44" s="523"/>
      <c r="I44" s="523"/>
      <c r="J44" s="523"/>
      <c r="K44" s="524"/>
    </row>
  </sheetData>
  <sheetProtection selectLockedCells="1" selectUnlockedCells="1"/>
  <mergeCells count="19">
    <mergeCell ref="A6:A8"/>
    <mergeCell ref="A1:C1"/>
    <mergeCell ref="A2:C2"/>
    <mergeCell ref="A3:C3"/>
    <mergeCell ref="A5:K5"/>
    <mergeCell ref="H1:K1"/>
    <mergeCell ref="H2:K3"/>
    <mergeCell ref="A42:K42"/>
    <mergeCell ref="A43:K43"/>
    <mergeCell ref="A44:K44"/>
    <mergeCell ref="A18:A27"/>
    <mergeCell ref="A11:A16"/>
    <mergeCell ref="H32:J32"/>
    <mergeCell ref="H33:J33"/>
    <mergeCell ref="H34:J34"/>
    <mergeCell ref="I35:J35"/>
    <mergeCell ref="H36:J36"/>
    <mergeCell ref="H37:J37"/>
    <mergeCell ref="H38:J38"/>
  </mergeCells>
  <hyperlinks>
    <hyperlink ref="E3" r:id="rId1" xr:uid="{4D07241B-EF3D-4C7E-9E4C-041CAC474871}"/>
  </hyperlinks>
  <pageMargins left="0.45" right="0.47013888888888888" top="0.62013888888888891" bottom="0.47013888888888888" header="0.51180555555555551" footer="0.51180555555555551"/>
  <pageSetup paperSize="9" scale="42" firstPageNumber="0"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7BB3-9079-474A-9902-E936509B599E}">
  <sheetPr>
    <tabColor theme="7"/>
    <pageSetUpPr fitToPage="1"/>
  </sheetPr>
  <dimension ref="A1:N24"/>
  <sheetViews>
    <sheetView showGridLines="0" zoomScale="60" zoomScaleNormal="60" workbookViewId="0">
      <selection activeCell="H1" sqref="H1:K3"/>
    </sheetView>
  </sheetViews>
  <sheetFormatPr defaultColWidth="8.5703125" defaultRowHeight="18.75" x14ac:dyDescent="0.3"/>
  <cols>
    <col min="1" max="1" width="8.5703125" style="11" customWidth="1"/>
    <col min="2" max="2" width="13.28515625" style="11" bestFit="1" customWidth="1"/>
    <col min="3" max="3" width="16.28515625" style="11" customWidth="1"/>
    <col min="4" max="4" width="22" style="11" customWidth="1"/>
    <col min="5" max="5" width="14.42578125" style="11" customWidth="1"/>
    <col min="6" max="6" width="14.28515625" style="11" bestFit="1" customWidth="1"/>
    <col min="7" max="7" width="12.7109375" style="11" customWidth="1"/>
    <col min="8" max="8" width="19" style="11" customWidth="1"/>
    <col min="9" max="9" width="18.5703125" style="11" customWidth="1"/>
    <col min="10" max="10" width="16.28515625" style="11" customWidth="1"/>
    <col min="11" max="11" width="17.7109375" style="11" customWidth="1"/>
    <col min="12" max="12" width="12" style="11" customWidth="1"/>
    <col min="13" max="13" width="8.5703125" style="11"/>
    <col min="14" max="14" width="12" style="11" customWidth="1"/>
    <col min="15" max="15" width="11.42578125" style="11" customWidth="1"/>
    <col min="16" max="17" width="12" style="11" customWidth="1"/>
    <col min="18" max="254" width="8.5703125" style="11"/>
    <col min="255" max="255" width="13.28515625" style="11" bestFit="1" customWidth="1"/>
    <col min="256" max="256" width="16.28515625" style="11" customWidth="1"/>
    <col min="257" max="257" width="15.28515625" style="11" customWidth="1"/>
    <col min="258" max="258" width="14.42578125" style="11" customWidth="1"/>
    <col min="259" max="259" width="14.28515625" style="11" bestFit="1" customWidth="1"/>
    <col min="260" max="260" width="12.7109375" style="11" customWidth="1"/>
    <col min="261" max="261" width="19" style="11" customWidth="1"/>
    <col min="262" max="262" width="13" style="11" customWidth="1"/>
    <col min="263" max="263" width="11.7109375" style="11" customWidth="1"/>
    <col min="264" max="264" width="12.7109375" style="11" customWidth="1"/>
    <col min="265" max="265" width="16.28515625" style="11" customWidth="1"/>
    <col min="266" max="266" width="12.5703125" style="11" customWidth="1"/>
    <col min="267" max="267" width="17.5703125" style="11" customWidth="1"/>
    <col min="268" max="268" width="12" style="11" customWidth="1"/>
    <col min="269" max="269" width="8.5703125" style="11"/>
    <col min="270" max="270" width="12" style="11" customWidth="1"/>
    <col min="271" max="271" width="11.42578125" style="11" customWidth="1"/>
    <col min="272" max="273" width="12" style="11" customWidth="1"/>
    <col min="274" max="510" width="8.5703125" style="11"/>
    <col min="511" max="511" width="13.28515625" style="11" bestFit="1" customWidth="1"/>
    <col min="512" max="512" width="16.28515625" style="11" customWidth="1"/>
    <col min="513" max="513" width="15.28515625" style="11" customWidth="1"/>
    <col min="514" max="514" width="14.42578125" style="11" customWidth="1"/>
    <col min="515" max="515" width="14.28515625" style="11" bestFit="1" customWidth="1"/>
    <col min="516" max="516" width="12.7109375" style="11" customWidth="1"/>
    <col min="517" max="517" width="19" style="11" customWidth="1"/>
    <col min="518" max="518" width="13" style="11" customWidth="1"/>
    <col min="519" max="519" width="11.7109375" style="11" customWidth="1"/>
    <col min="520" max="520" width="12.7109375" style="11" customWidth="1"/>
    <col min="521" max="521" width="16.28515625" style="11" customWidth="1"/>
    <col min="522" max="522" width="12.5703125" style="11" customWidth="1"/>
    <col min="523" max="523" width="17.5703125" style="11" customWidth="1"/>
    <col min="524" max="524" width="12" style="11" customWidth="1"/>
    <col min="525" max="525" width="8.5703125" style="11"/>
    <col min="526" max="526" width="12" style="11" customWidth="1"/>
    <col min="527" max="527" width="11.42578125" style="11" customWidth="1"/>
    <col min="528" max="529" width="12" style="11" customWidth="1"/>
    <col min="530" max="766" width="8.5703125" style="11"/>
    <col min="767" max="767" width="13.28515625" style="11" bestFit="1" customWidth="1"/>
    <col min="768" max="768" width="16.28515625" style="11" customWidth="1"/>
    <col min="769" max="769" width="15.28515625" style="11" customWidth="1"/>
    <col min="770" max="770" width="14.42578125" style="11" customWidth="1"/>
    <col min="771" max="771" width="14.28515625" style="11" bestFit="1" customWidth="1"/>
    <col min="772" max="772" width="12.7109375" style="11" customWidth="1"/>
    <col min="773" max="773" width="19" style="11" customWidth="1"/>
    <col min="774" max="774" width="13" style="11" customWidth="1"/>
    <col min="775" max="775" width="11.7109375" style="11" customWidth="1"/>
    <col min="776" max="776" width="12.7109375" style="11" customWidth="1"/>
    <col min="777" max="777" width="16.28515625" style="11" customWidth="1"/>
    <col min="778" max="778" width="12.5703125" style="11" customWidth="1"/>
    <col min="779" max="779" width="17.5703125" style="11" customWidth="1"/>
    <col min="780" max="780" width="12" style="11" customWidth="1"/>
    <col min="781" max="781" width="8.5703125" style="11"/>
    <col min="782" max="782" width="12" style="11" customWidth="1"/>
    <col min="783" max="783" width="11.42578125" style="11" customWidth="1"/>
    <col min="784" max="785" width="12" style="11" customWidth="1"/>
    <col min="786" max="1022" width="8.5703125" style="11"/>
    <col min="1023" max="1023" width="13.28515625" style="11" bestFit="1" customWidth="1"/>
    <col min="1024" max="1024" width="16.28515625" style="11" customWidth="1"/>
    <col min="1025" max="1025" width="15.28515625" style="11" customWidth="1"/>
    <col min="1026" max="1026" width="14.42578125" style="11" customWidth="1"/>
    <col min="1027" max="1027" width="14.28515625" style="11" bestFit="1" customWidth="1"/>
    <col min="1028" max="1028" width="12.7109375" style="11" customWidth="1"/>
    <col min="1029" max="1029" width="19" style="11" customWidth="1"/>
    <col min="1030" max="1030" width="13" style="11" customWidth="1"/>
    <col min="1031" max="1031" width="11.7109375" style="11" customWidth="1"/>
    <col min="1032" max="1032" width="12.7109375" style="11" customWidth="1"/>
    <col min="1033" max="1033" width="16.28515625" style="11" customWidth="1"/>
    <col min="1034" max="1034" width="12.5703125" style="11" customWidth="1"/>
    <col min="1035" max="1035" width="17.5703125" style="11" customWidth="1"/>
    <col min="1036" max="1036" width="12" style="11" customWidth="1"/>
    <col min="1037" max="1037" width="8.5703125" style="11"/>
    <col min="1038" max="1038" width="12" style="11" customWidth="1"/>
    <col min="1039" max="1039" width="11.42578125" style="11" customWidth="1"/>
    <col min="1040" max="1041" width="12" style="11" customWidth="1"/>
    <col min="1042" max="1278" width="8.5703125" style="11"/>
    <col min="1279" max="1279" width="13.28515625" style="11" bestFit="1" customWidth="1"/>
    <col min="1280" max="1280" width="16.28515625" style="11" customWidth="1"/>
    <col min="1281" max="1281" width="15.28515625" style="11" customWidth="1"/>
    <col min="1282" max="1282" width="14.42578125" style="11" customWidth="1"/>
    <col min="1283" max="1283" width="14.28515625" style="11" bestFit="1" customWidth="1"/>
    <col min="1284" max="1284" width="12.7109375" style="11" customWidth="1"/>
    <col min="1285" max="1285" width="19" style="11" customWidth="1"/>
    <col min="1286" max="1286" width="13" style="11" customWidth="1"/>
    <col min="1287" max="1287" width="11.7109375" style="11" customWidth="1"/>
    <col min="1288" max="1288" width="12.7109375" style="11" customWidth="1"/>
    <col min="1289" max="1289" width="16.28515625" style="11" customWidth="1"/>
    <col min="1290" max="1290" width="12.5703125" style="11" customWidth="1"/>
    <col min="1291" max="1291" width="17.5703125" style="11" customWidth="1"/>
    <col min="1292" max="1292" width="12" style="11" customWidth="1"/>
    <col min="1293" max="1293" width="8.5703125" style="11"/>
    <col min="1294" max="1294" width="12" style="11" customWidth="1"/>
    <col min="1295" max="1295" width="11.42578125" style="11" customWidth="1"/>
    <col min="1296" max="1297" width="12" style="11" customWidth="1"/>
    <col min="1298" max="1534" width="8.5703125" style="11"/>
    <col min="1535" max="1535" width="13.28515625" style="11" bestFit="1" customWidth="1"/>
    <col min="1536" max="1536" width="16.28515625" style="11" customWidth="1"/>
    <col min="1537" max="1537" width="15.28515625" style="11" customWidth="1"/>
    <col min="1538" max="1538" width="14.42578125" style="11" customWidth="1"/>
    <col min="1539" max="1539" width="14.28515625" style="11" bestFit="1" customWidth="1"/>
    <col min="1540" max="1540" width="12.7109375" style="11" customWidth="1"/>
    <col min="1541" max="1541" width="19" style="11" customWidth="1"/>
    <col min="1542" max="1542" width="13" style="11" customWidth="1"/>
    <col min="1543" max="1543" width="11.7109375" style="11" customWidth="1"/>
    <col min="1544" max="1544" width="12.7109375" style="11" customWidth="1"/>
    <col min="1545" max="1545" width="16.28515625" style="11" customWidth="1"/>
    <col min="1546" max="1546" width="12.5703125" style="11" customWidth="1"/>
    <col min="1547" max="1547" width="17.5703125" style="11" customWidth="1"/>
    <col min="1548" max="1548" width="12" style="11" customWidth="1"/>
    <col min="1549" max="1549" width="8.5703125" style="11"/>
    <col min="1550" max="1550" width="12" style="11" customWidth="1"/>
    <col min="1551" max="1551" width="11.42578125" style="11" customWidth="1"/>
    <col min="1552" max="1553" width="12" style="11" customWidth="1"/>
    <col min="1554" max="1790" width="8.5703125" style="11"/>
    <col min="1791" max="1791" width="13.28515625" style="11" bestFit="1" customWidth="1"/>
    <col min="1792" max="1792" width="16.28515625" style="11" customWidth="1"/>
    <col min="1793" max="1793" width="15.28515625" style="11" customWidth="1"/>
    <col min="1794" max="1794" width="14.42578125" style="11" customWidth="1"/>
    <col min="1795" max="1795" width="14.28515625" style="11" bestFit="1" customWidth="1"/>
    <col min="1796" max="1796" width="12.7109375" style="11" customWidth="1"/>
    <col min="1797" max="1797" width="19" style="11" customWidth="1"/>
    <col min="1798" max="1798" width="13" style="11" customWidth="1"/>
    <col min="1799" max="1799" width="11.7109375" style="11" customWidth="1"/>
    <col min="1800" max="1800" width="12.7109375" style="11" customWidth="1"/>
    <col min="1801" max="1801" width="16.28515625" style="11" customWidth="1"/>
    <col min="1802" max="1802" width="12.5703125" style="11" customWidth="1"/>
    <col min="1803" max="1803" width="17.5703125" style="11" customWidth="1"/>
    <col min="1804" max="1804" width="12" style="11" customWidth="1"/>
    <col min="1805" max="1805" width="8.5703125" style="11"/>
    <col min="1806" max="1806" width="12" style="11" customWidth="1"/>
    <col min="1807" max="1807" width="11.42578125" style="11" customWidth="1"/>
    <col min="1808" max="1809" width="12" style="11" customWidth="1"/>
    <col min="1810" max="2046" width="8.5703125" style="11"/>
    <col min="2047" max="2047" width="13.28515625" style="11" bestFit="1" customWidth="1"/>
    <col min="2048" max="2048" width="16.28515625" style="11" customWidth="1"/>
    <col min="2049" max="2049" width="15.28515625" style="11" customWidth="1"/>
    <col min="2050" max="2050" width="14.42578125" style="11" customWidth="1"/>
    <col min="2051" max="2051" width="14.28515625" style="11" bestFit="1" customWidth="1"/>
    <col min="2052" max="2052" width="12.7109375" style="11" customWidth="1"/>
    <col min="2053" max="2053" width="19" style="11" customWidth="1"/>
    <col min="2054" max="2054" width="13" style="11" customWidth="1"/>
    <col min="2055" max="2055" width="11.7109375" style="11" customWidth="1"/>
    <col min="2056" max="2056" width="12.7109375" style="11" customWidth="1"/>
    <col min="2057" max="2057" width="16.28515625" style="11" customWidth="1"/>
    <col min="2058" max="2058" width="12.5703125" style="11" customWidth="1"/>
    <col min="2059" max="2059" width="17.5703125" style="11" customWidth="1"/>
    <col min="2060" max="2060" width="12" style="11" customWidth="1"/>
    <col min="2061" max="2061" width="8.5703125" style="11"/>
    <col min="2062" max="2062" width="12" style="11" customWidth="1"/>
    <col min="2063" max="2063" width="11.42578125" style="11" customWidth="1"/>
    <col min="2064" max="2065" width="12" style="11" customWidth="1"/>
    <col min="2066" max="2302" width="8.5703125" style="11"/>
    <col min="2303" max="2303" width="13.28515625" style="11" bestFit="1" customWidth="1"/>
    <col min="2304" max="2304" width="16.28515625" style="11" customWidth="1"/>
    <col min="2305" max="2305" width="15.28515625" style="11" customWidth="1"/>
    <col min="2306" max="2306" width="14.42578125" style="11" customWidth="1"/>
    <col min="2307" max="2307" width="14.28515625" style="11" bestFit="1" customWidth="1"/>
    <col min="2308" max="2308" width="12.7109375" style="11" customWidth="1"/>
    <col min="2309" max="2309" width="19" style="11" customWidth="1"/>
    <col min="2310" max="2310" width="13" style="11" customWidth="1"/>
    <col min="2311" max="2311" width="11.7109375" style="11" customWidth="1"/>
    <col min="2312" max="2312" width="12.7109375" style="11" customWidth="1"/>
    <col min="2313" max="2313" width="16.28515625" style="11" customWidth="1"/>
    <col min="2314" max="2314" width="12.5703125" style="11" customWidth="1"/>
    <col min="2315" max="2315" width="17.5703125" style="11" customWidth="1"/>
    <col min="2316" max="2316" width="12" style="11" customWidth="1"/>
    <col min="2317" max="2317" width="8.5703125" style="11"/>
    <col min="2318" max="2318" width="12" style="11" customWidth="1"/>
    <col min="2319" max="2319" width="11.42578125" style="11" customWidth="1"/>
    <col min="2320" max="2321" width="12" style="11" customWidth="1"/>
    <col min="2322" max="2558" width="8.5703125" style="11"/>
    <col min="2559" max="2559" width="13.28515625" style="11" bestFit="1" customWidth="1"/>
    <col min="2560" max="2560" width="16.28515625" style="11" customWidth="1"/>
    <col min="2561" max="2561" width="15.28515625" style="11" customWidth="1"/>
    <col min="2562" max="2562" width="14.42578125" style="11" customWidth="1"/>
    <col min="2563" max="2563" width="14.28515625" style="11" bestFit="1" customWidth="1"/>
    <col min="2564" max="2564" width="12.7109375" style="11" customWidth="1"/>
    <col min="2565" max="2565" width="19" style="11" customWidth="1"/>
    <col min="2566" max="2566" width="13" style="11" customWidth="1"/>
    <col min="2567" max="2567" width="11.7109375" style="11" customWidth="1"/>
    <col min="2568" max="2568" width="12.7109375" style="11" customWidth="1"/>
    <col min="2569" max="2569" width="16.28515625" style="11" customWidth="1"/>
    <col min="2570" max="2570" width="12.5703125" style="11" customWidth="1"/>
    <col min="2571" max="2571" width="17.5703125" style="11" customWidth="1"/>
    <col min="2572" max="2572" width="12" style="11" customWidth="1"/>
    <col min="2573" max="2573" width="8.5703125" style="11"/>
    <col min="2574" max="2574" width="12" style="11" customWidth="1"/>
    <col min="2575" max="2575" width="11.42578125" style="11" customWidth="1"/>
    <col min="2576" max="2577" width="12" style="11" customWidth="1"/>
    <col min="2578" max="2814" width="8.5703125" style="11"/>
    <col min="2815" max="2815" width="13.28515625" style="11" bestFit="1" customWidth="1"/>
    <col min="2816" max="2816" width="16.28515625" style="11" customWidth="1"/>
    <col min="2817" max="2817" width="15.28515625" style="11" customWidth="1"/>
    <col min="2818" max="2818" width="14.42578125" style="11" customWidth="1"/>
    <col min="2819" max="2819" width="14.28515625" style="11" bestFit="1" customWidth="1"/>
    <col min="2820" max="2820" width="12.7109375" style="11" customWidth="1"/>
    <col min="2821" max="2821" width="19" style="11" customWidth="1"/>
    <col min="2822" max="2822" width="13" style="11" customWidth="1"/>
    <col min="2823" max="2823" width="11.7109375" style="11" customWidth="1"/>
    <col min="2824" max="2824" width="12.7109375" style="11" customWidth="1"/>
    <col min="2825" max="2825" width="16.28515625" style="11" customWidth="1"/>
    <col min="2826" max="2826" width="12.5703125" style="11" customWidth="1"/>
    <col min="2827" max="2827" width="17.5703125" style="11" customWidth="1"/>
    <col min="2828" max="2828" width="12" style="11" customWidth="1"/>
    <col min="2829" max="2829" width="8.5703125" style="11"/>
    <col min="2830" max="2830" width="12" style="11" customWidth="1"/>
    <col min="2831" max="2831" width="11.42578125" style="11" customWidth="1"/>
    <col min="2832" max="2833" width="12" style="11" customWidth="1"/>
    <col min="2834" max="3070" width="8.5703125" style="11"/>
    <col min="3071" max="3071" width="13.28515625" style="11" bestFit="1" customWidth="1"/>
    <col min="3072" max="3072" width="16.28515625" style="11" customWidth="1"/>
    <col min="3073" max="3073" width="15.28515625" style="11" customWidth="1"/>
    <col min="3074" max="3074" width="14.42578125" style="11" customWidth="1"/>
    <col min="3075" max="3075" width="14.28515625" style="11" bestFit="1" customWidth="1"/>
    <col min="3076" max="3076" width="12.7109375" style="11" customWidth="1"/>
    <col min="3077" max="3077" width="19" style="11" customWidth="1"/>
    <col min="3078" max="3078" width="13" style="11" customWidth="1"/>
    <col min="3079" max="3079" width="11.7109375" style="11" customWidth="1"/>
    <col min="3080" max="3080" width="12.7109375" style="11" customWidth="1"/>
    <col min="3081" max="3081" width="16.28515625" style="11" customWidth="1"/>
    <col min="3082" max="3082" width="12.5703125" style="11" customWidth="1"/>
    <col min="3083" max="3083" width="17.5703125" style="11" customWidth="1"/>
    <col min="3084" max="3084" width="12" style="11" customWidth="1"/>
    <col min="3085" max="3085" width="8.5703125" style="11"/>
    <col min="3086" max="3086" width="12" style="11" customWidth="1"/>
    <col min="3087" max="3087" width="11.42578125" style="11" customWidth="1"/>
    <col min="3088" max="3089" width="12" style="11" customWidth="1"/>
    <col min="3090" max="3326" width="8.5703125" style="11"/>
    <col min="3327" max="3327" width="13.28515625" style="11" bestFit="1" customWidth="1"/>
    <col min="3328" max="3328" width="16.28515625" style="11" customWidth="1"/>
    <col min="3329" max="3329" width="15.28515625" style="11" customWidth="1"/>
    <col min="3330" max="3330" width="14.42578125" style="11" customWidth="1"/>
    <col min="3331" max="3331" width="14.28515625" style="11" bestFit="1" customWidth="1"/>
    <col min="3332" max="3332" width="12.7109375" style="11" customWidth="1"/>
    <col min="3333" max="3333" width="19" style="11" customWidth="1"/>
    <col min="3334" max="3334" width="13" style="11" customWidth="1"/>
    <col min="3335" max="3335" width="11.7109375" style="11" customWidth="1"/>
    <col min="3336" max="3336" width="12.7109375" style="11" customWidth="1"/>
    <col min="3337" max="3337" width="16.28515625" style="11" customWidth="1"/>
    <col min="3338" max="3338" width="12.5703125" style="11" customWidth="1"/>
    <col min="3339" max="3339" width="17.5703125" style="11" customWidth="1"/>
    <col min="3340" max="3340" width="12" style="11" customWidth="1"/>
    <col min="3341" max="3341" width="8.5703125" style="11"/>
    <col min="3342" max="3342" width="12" style="11" customWidth="1"/>
    <col min="3343" max="3343" width="11.42578125" style="11" customWidth="1"/>
    <col min="3344" max="3345" width="12" style="11" customWidth="1"/>
    <col min="3346" max="3582" width="8.5703125" style="11"/>
    <col min="3583" max="3583" width="13.28515625" style="11" bestFit="1" customWidth="1"/>
    <col min="3584" max="3584" width="16.28515625" style="11" customWidth="1"/>
    <col min="3585" max="3585" width="15.28515625" style="11" customWidth="1"/>
    <col min="3586" max="3586" width="14.42578125" style="11" customWidth="1"/>
    <col min="3587" max="3587" width="14.28515625" style="11" bestFit="1" customWidth="1"/>
    <col min="3588" max="3588" width="12.7109375" style="11" customWidth="1"/>
    <col min="3589" max="3589" width="19" style="11" customWidth="1"/>
    <col min="3590" max="3590" width="13" style="11" customWidth="1"/>
    <col min="3591" max="3591" width="11.7109375" style="11" customWidth="1"/>
    <col min="3592" max="3592" width="12.7109375" style="11" customWidth="1"/>
    <col min="3593" max="3593" width="16.28515625" style="11" customWidth="1"/>
    <col min="3594" max="3594" width="12.5703125" style="11" customWidth="1"/>
    <col min="3595" max="3595" width="17.5703125" style="11" customWidth="1"/>
    <col min="3596" max="3596" width="12" style="11" customWidth="1"/>
    <col min="3597" max="3597" width="8.5703125" style="11"/>
    <col min="3598" max="3598" width="12" style="11" customWidth="1"/>
    <col min="3599" max="3599" width="11.42578125" style="11" customWidth="1"/>
    <col min="3600" max="3601" width="12" style="11" customWidth="1"/>
    <col min="3602" max="3838" width="8.5703125" style="11"/>
    <col min="3839" max="3839" width="13.28515625" style="11" bestFit="1" customWidth="1"/>
    <col min="3840" max="3840" width="16.28515625" style="11" customWidth="1"/>
    <col min="3841" max="3841" width="15.28515625" style="11" customWidth="1"/>
    <col min="3842" max="3842" width="14.42578125" style="11" customWidth="1"/>
    <col min="3843" max="3843" width="14.28515625" style="11" bestFit="1" customWidth="1"/>
    <col min="3844" max="3844" width="12.7109375" style="11" customWidth="1"/>
    <col min="3845" max="3845" width="19" style="11" customWidth="1"/>
    <col min="3846" max="3846" width="13" style="11" customWidth="1"/>
    <col min="3847" max="3847" width="11.7109375" style="11" customWidth="1"/>
    <col min="3848" max="3848" width="12.7109375" style="11" customWidth="1"/>
    <col min="3849" max="3849" width="16.28515625" style="11" customWidth="1"/>
    <col min="3850" max="3850" width="12.5703125" style="11" customWidth="1"/>
    <col min="3851" max="3851" width="17.5703125" style="11" customWidth="1"/>
    <col min="3852" max="3852" width="12" style="11" customWidth="1"/>
    <col min="3853" max="3853" width="8.5703125" style="11"/>
    <col min="3854" max="3854" width="12" style="11" customWidth="1"/>
    <col min="3855" max="3855" width="11.42578125" style="11" customWidth="1"/>
    <col min="3856" max="3857" width="12" style="11" customWidth="1"/>
    <col min="3858" max="4094" width="8.5703125" style="11"/>
    <col min="4095" max="4095" width="13.28515625" style="11" bestFit="1" customWidth="1"/>
    <col min="4096" max="4096" width="16.28515625" style="11" customWidth="1"/>
    <col min="4097" max="4097" width="15.28515625" style="11" customWidth="1"/>
    <col min="4098" max="4098" width="14.42578125" style="11" customWidth="1"/>
    <col min="4099" max="4099" width="14.28515625" style="11" bestFit="1" customWidth="1"/>
    <col min="4100" max="4100" width="12.7109375" style="11" customWidth="1"/>
    <col min="4101" max="4101" width="19" style="11" customWidth="1"/>
    <col min="4102" max="4102" width="13" style="11" customWidth="1"/>
    <col min="4103" max="4103" width="11.7109375" style="11" customWidth="1"/>
    <col min="4104" max="4104" width="12.7109375" style="11" customWidth="1"/>
    <col min="4105" max="4105" width="16.28515625" style="11" customWidth="1"/>
    <col min="4106" max="4106" width="12.5703125" style="11" customWidth="1"/>
    <col min="4107" max="4107" width="17.5703125" style="11" customWidth="1"/>
    <col min="4108" max="4108" width="12" style="11" customWidth="1"/>
    <col min="4109" max="4109" width="8.5703125" style="11"/>
    <col min="4110" max="4110" width="12" style="11" customWidth="1"/>
    <col min="4111" max="4111" width="11.42578125" style="11" customWidth="1"/>
    <col min="4112" max="4113" width="12" style="11" customWidth="1"/>
    <col min="4114" max="4350" width="8.5703125" style="11"/>
    <col min="4351" max="4351" width="13.28515625" style="11" bestFit="1" customWidth="1"/>
    <col min="4352" max="4352" width="16.28515625" style="11" customWidth="1"/>
    <col min="4353" max="4353" width="15.28515625" style="11" customWidth="1"/>
    <col min="4354" max="4354" width="14.42578125" style="11" customWidth="1"/>
    <col min="4355" max="4355" width="14.28515625" style="11" bestFit="1" customWidth="1"/>
    <col min="4356" max="4356" width="12.7109375" style="11" customWidth="1"/>
    <col min="4357" max="4357" width="19" style="11" customWidth="1"/>
    <col min="4358" max="4358" width="13" style="11" customWidth="1"/>
    <col min="4359" max="4359" width="11.7109375" style="11" customWidth="1"/>
    <col min="4360" max="4360" width="12.7109375" style="11" customWidth="1"/>
    <col min="4361" max="4361" width="16.28515625" style="11" customWidth="1"/>
    <col min="4362" max="4362" width="12.5703125" style="11" customWidth="1"/>
    <col min="4363" max="4363" width="17.5703125" style="11" customWidth="1"/>
    <col min="4364" max="4364" width="12" style="11" customWidth="1"/>
    <col min="4365" max="4365" width="8.5703125" style="11"/>
    <col min="4366" max="4366" width="12" style="11" customWidth="1"/>
    <col min="4367" max="4367" width="11.42578125" style="11" customWidth="1"/>
    <col min="4368" max="4369" width="12" style="11" customWidth="1"/>
    <col min="4370" max="4606" width="8.5703125" style="11"/>
    <col min="4607" max="4607" width="13.28515625" style="11" bestFit="1" customWidth="1"/>
    <col min="4608" max="4608" width="16.28515625" style="11" customWidth="1"/>
    <col min="4609" max="4609" width="15.28515625" style="11" customWidth="1"/>
    <col min="4610" max="4610" width="14.42578125" style="11" customWidth="1"/>
    <col min="4611" max="4611" width="14.28515625" style="11" bestFit="1" customWidth="1"/>
    <col min="4612" max="4612" width="12.7109375" style="11" customWidth="1"/>
    <col min="4613" max="4613" width="19" style="11" customWidth="1"/>
    <col min="4614" max="4614" width="13" style="11" customWidth="1"/>
    <col min="4615" max="4615" width="11.7109375" style="11" customWidth="1"/>
    <col min="4616" max="4616" width="12.7109375" style="11" customWidth="1"/>
    <col min="4617" max="4617" width="16.28515625" style="11" customWidth="1"/>
    <col min="4618" max="4618" width="12.5703125" style="11" customWidth="1"/>
    <col min="4619" max="4619" width="17.5703125" style="11" customWidth="1"/>
    <col min="4620" max="4620" width="12" style="11" customWidth="1"/>
    <col min="4621" max="4621" width="8.5703125" style="11"/>
    <col min="4622" max="4622" width="12" style="11" customWidth="1"/>
    <col min="4623" max="4623" width="11.42578125" style="11" customWidth="1"/>
    <col min="4624" max="4625" width="12" style="11" customWidth="1"/>
    <col min="4626" max="4862" width="8.5703125" style="11"/>
    <col min="4863" max="4863" width="13.28515625" style="11" bestFit="1" customWidth="1"/>
    <col min="4864" max="4864" width="16.28515625" style="11" customWidth="1"/>
    <col min="4865" max="4865" width="15.28515625" style="11" customWidth="1"/>
    <col min="4866" max="4866" width="14.42578125" style="11" customWidth="1"/>
    <col min="4867" max="4867" width="14.28515625" style="11" bestFit="1" customWidth="1"/>
    <col min="4868" max="4868" width="12.7109375" style="11" customWidth="1"/>
    <col min="4869" max="4869" width="19" style="11" customWidth="1"/>
    <col min="4870" max="4870" width="13" style="11" customWidth="1"/>
    <col min="4871" max="4871" width="11.7109375" style="11" customWidth="1"/>
    <col min="4872" max="4872" width="12.7109375" style="11" customWidth="1"/>
    <col min="4873" max="4873" width="16.28515625" style="11" customWidth="1"/>
    <col min="4874" max="4874" width="12.5703125" style="11" customWidth="1"/>
    <col min="4875" max="4875" width="17.5703125" style="11" customWidth="1"/>
    <col min="4876" max="4876" width="12" style="11" customWidth="1"/>
    <col min="4877" max="4877" width="8.5703125" style="11"/>
    <col min="4878" max="4878" width="12" style="11" customWidth="1"/>
    <col min="4879" max="4879" width="11.42578125" style="11" customWidth="1"/>
    <col min="4880" max="4881" width="12" style="11" customWidth="1"/>
    <col min="4882" max="5118" width="8.5703125" style="11"/>
    <col min="5119" max="5119" width="13.28515625" style="11" bestFit="1" customWidth="1"/>
    <col min="5120" max="5120" width="16.28515625" style="11" customWidth="1"/>
    <col min="5121" max="5121" width="15.28515625" style="11" customWidth="1"/>
    <col min="5122" max="5122" width="14.42578125" style="11" customWidth="1"/>
    <col min="5123" max="5123" width="14.28515625" style="11" bestFit="1" customWidth="1"/>
    <col min="5124" max="5124" width="12.7109375" style="11" customWidth="1"/>
    <col min="5125" max="5125" width="19" style="11" customWidth="1"/>
    <col min="5126" max="5126" width="13" style="11" customWidth="1"/>
    <col min="5127" max="5127" width="11.7109375" style="11" customWidth="1"/>
    <col min="5128" max="5128" width="12.7109375" style="11" customWidth="1"/>
    <col min="5129" max="5129" width="16.28515625" style="11" customWidth="1"/>
    <col min="5130" max="5130" width="12.5703125" style="11" customWidth="1"/>
    <col min="5131" max="5131" width="17.5703125" style="11" customWidth="1"/>
    <col min="5132" max="5132" width="12" style="11" customWidth="1"/>
    <col min="5133" max="5133" width="8.5703125" style="11"/>
    <col min="5134" max="5134" width="12" style="11" customWidth="1"/>
    <col min="5135" max="5135" width="11.42578125" style="11" customWidth="1"/>
    <col min="5136" max="5137" width="12" style="11" customWidth="1"/>
    <col min="5138" max="5374" width="8.5703125" style="11"/>
    <col min="5375" max="5375" width="13.28515625" style="11" bestFit="1" customWidth="1"/>
    <col min="5376" max="5376" width="16.28515625" style="11" customWidth="1"/>
    <col min="5377" max="5377" width="15.28515625" style="11" customWidth="1"/>
    <col min="5378" max="5378" width="14.42578125" style="11" customWidth="1"/>
    <col min="5379" max="5379" width="14.28515625" style="11" bestFit="1" customWidth="1"/>
    <col min="5380" max="5380" width="12.7109375" style="11" customWidth="1"/>
    <col min="5381" max="5381" width="19" style="11" customWidth="1"/>
    <col min="5382" max="5382" width="13" style="11" customWidth="1"/>
    <col min="5383" max="5383" width="11.7109375" style="11" customWidth="1"/>
    <col min="5384" max="5384" width="12.7109375" style="11" customWidth="1"/>
    <col min="5385" max="5385" width="16.28515625" style="11" customWidth="1"/>
    <col min="5386" max="5386" width="12.5703125" style="11" customWidth="1"/>
    <col min="5387" max="5387" width="17.5703125" style="11" customWidth="1"/>
    <col min="5388" max="5388" width="12" style="11" customWidth="1"/>
    <col min="5389" max="5389" width="8.5703125" style="11"/>
    <col min="5390" max="5390" width="12" style="11" customWidth="1"/>
    <col min="5391" max="5391" width="11.42578125" style="11" customWidth="1"/>
    <col min="5392" max="5393" width="12" style="11" customWidth="1"/>
    <col min="5394" max="5630" width="8.5703125" style="11"/>
    <col min="5631" max="5631" width="13.28515625" style="11" bestFit="1" customWidth="1"/>
    <col min="5632" max="5632" width="16.28515625" style="11" customWidth="1"/>
    <col min="5633" max="5633" width="15.28515625" style="11" customWidth="1"/>
    <col min="5634" max="5634" width="14.42578125" style="11" customWidth="1"/>
    <col min="5635" max="5635" width="14.28515625" style="11" bestFit="1" customWidth="1"/>
    <col min="5636" max="5636" width="12.7109375" style="11" customWidth="1"/>
    <col min="5637" max="5637" width="19" style="11" customWidth="1"/>
    <col min="5638" max="5638" width="13" style="11" customWidth="1"/>
    <col min="5639" max="5639" width="11.7109375" style="11" customWidth="1"/>
    <col min="5640" max="5640" width="12.7109375" style="11" customWidth="1"/>
    <col min="5641" max="5641" width="16.28515625" style="11" customWidth="1"/>
    <col min="5642" max="5642" width="12.5703125" style="11" customWidth="1"/>
    <col min="5643" max="5643" width="17.5703125" style="11" customWidth="1"/>
    <col min="5644" max="5644" width="12" style="11" customWidth="1"/>
    <col min="5645" max="5645" width="8.5703125" style="11"/>
    <col min="5646" max="5646" width="12" style="11" customWidth="1"/>
    <col min="5647" max="5647" width="11.42578125" style="11" customWidth="1"/>
    <col min="5648" max="5649" width="12" style="11" customWidth="1"/>
    <col min="5650" max="5886" width="8.5703125" style="11"/>
    <col min="5887" max="5887" width="13.28515625" style="11" bestFit="1" customWidth="1"/>
    <col min="5888" max="5888" width="16.28515625" style="11" customWidth="1"/>
    <col min="5889" max="5889" width="15.28515625" style="11" customWidth="1"/>
    <col min="5890" max="5890" width="14.42578125" style="11" customWidth="1"/>
    <col min="5891" max="5891" width="14.28515625" style="11" bestFit="1" customWidth="1"/>
    <col min="5892" max="5892" width="12.7109375" style="11" customWidth="1"/>
    <col min="5893" max="5893" width="19" style="11" customWidth="1"/>
    <col min="5894" max="5894" width="13" style="11" customWidth="1"/>
    <col min="5895" max="5895" width="11.7109375" style="11" customWidth="1"/>
    <col min="5896" max="5896" width="12.7109375" style="11" customWidth="1"/>
    <col min="5897" max="5897" width="16.28515625" style="11" customWidth="1"/>
    <col min="5898" max="5898" width="12.5703125" style="11" customWidth="1"/>
    <col min="5899" max="5899" width="17.5703125" style="11" customWidth="1"/>
    <col min="5900" max="5900" width="12" style="11" customWidth="1"/>
    <col min="5901" max="5901" width="8.5703125" style="11"/>
    <col min="5902" max="5902" width="12" style="11" customWidth="1"/>
    <col min="5903" max="5903" width="11.42578125" style="11" customWidth="1"/>
    <col min="5904" max="5905" width="12" style="11" customWidth="1"/>
    <col min="5906" max="6142" width="8.5703125" style="11"/>
    <col min="6143" max="6143" width="13.28515625" style="11" bestFit="1" customWidth="1"/>
    <col min="6144" max="6144" width="16.28515625" style="11" customWidth="1"/>
    <col min="6145" max="6145" width="15.28515625" style="11" customWidth="1"/>
    <col min="6146" max="6146" width="14.42578125" style="11" customWidth="1"/>
    <col min="6147" max="6147" width="14.28515625" style="11" bestFit="1" customWidth="1"/>
    <col min="6148" max="6148" width="12.7109375" style="11" customWidth="1"/>
    <col min="6149" max="6149" width="19" style="11" customWidth="1"/>
    <col min="6150" max="6150" width="13" style="11" customWidth="1"/>
    <col min="6151" max="6151" width="11.7109375" style="11" customWidth="1"/>
    <col min="6152" max="6152" width="12.7109375" style="11" customWidth="1"/>
    <col min="6153" max="6153" width="16.28515625" style="11" customWidth="1"/>
    <col min="6154" max="6154" width="12.5703125" style="11" customWidth="1"/>
    <col min="6155" max="6155" width="17.5703125" style="11" customWidth="1"/>
    <col min="6156" max="6156" width="12" style="11" customWidth="1"/>
    <col min="6157" max="6157" width="8.5703125" style="11"/>
    <col min="6158" max="6158" width="12" style="11" customWidth="1"/>
    <col min="6159" max="6159" width="11.42578125" style="11" customWidth="1"/>
    <col min="6160" max="6161" width="12" style="11" customWidth="1"/>
    <col min="6162" max="6398" width="8.5703125" style="11"/>
    <col min="6399" max="6399" width="13.28515625" style="11" bestFit="1" customWidth="1"/>
    <col min="6400" max="6400" width="16.28515625" style="11" customWidth="1"/>
    <col min="6401" max="6401" width="15.28515625" style="11" customWidth="1"/>
    <col min="6402" max="6402" width="14.42578125" style="11" customWidth="1"/>
    <col min="6403" max="6403" width="14.28515625" style="11" bestFit="1" customWidth="1"/>
    <col min="6404" max="6404" width="12.7109375" style="11" customWidth="1"/>
    <col min="6405" max="6405" width="19" style="11" customWidth="1"/>
    <col min="6406" max="6406" width="13" style="11" customWidth="1"/>
    <col min="6407" max="6407" width="11.7109375" style="11" customWidth="1"/>
    <col min="6408" max="6408" width="12.7109375" style="11" customWidth="1"/>
    <col min="6409" max="6409" width="16.28515625" style="11" customWidth="1"/>
    <col min="6410" max="6410" width="12.5703125" style="11" customWidth="1"/>
    <col min="6411" max="6411" width="17.5703125" style="11" customWidth="1"/>
    <col min="6412" max="6412" width="12" style="11" customWidth="1"/>
    <col min="6413" max="6413" width="8.5703125" style="11"/>
    <col min="6414" max="6414" width="12" style="11" customWidth="1"/>
    <col min="6415" max="6415" width="11.42578125" style="11" customWidth="1"/>
    <col min="6416" max="6417" width="12" style="11" customWidth="1"/>
    <col min="6418" max="6654" width="8.5703125" style="11"/>
    <col min="6655" max="6655" width="13.28515625" style="11" bestFit="1" customWidth="1"/>
    <col min="6656" max="6656" width="16.28515625" style="11" customWidth="1"/>
    <col min="6657" max="6657" width="15.28515625" style="11" customWidth="1"/>
    <col min="6658" max="6658" width="14.42578125" style="11" customWidth="1"/>
    <col min="6659" max="6659" width="14.28515625" style="11" bestFit="1" customWidth="1"/>
    <col min="6660" max="6660" width="12.7109375" style="11" customWidth="1"/>
    <col min="6661" max="6661" width="19" style="11" customWidth="1"/>
    <col min="6662" max="6662" width="13" style="11" customWidth="1"/>
    <col min="6663" max="6663" width="11.7109375" style="11" customWidth="1"/>
    <col min="6664" max="6664" width="12.7109375" style="11" customWidth="1"/>
    <col min="6665" max="6665" width="16.28515625" style="11" customWidth="1"/>
    <col min="6666" max="6666" width="12.5703125" style="11" customWidth="1"/>
    <col min="6667" max="6667" width="17.5703125" style="11" customWidth="1"/>
    <col min="6668" max="6668" width="12" style="11" customWidth="1"/>
    <col min="6669" max="6669" width="8.5703125" style="11"/>
    <col min="6670" max="6670" width="12" style="11" customWidth="1"/>
    <col min="6671" max="6671" width="11.42578125" style="11" customWidth="1"/>
    <col min="6672" max="6673" width="12" style="11" customWidth="1"/>
    <col min="6674" max="6910" width="8.5703125" style="11"/>
    <col min="6911" max="6911" width="13.28515625" style="11" bestFit="1" customWidth="1"/>
    <col min="6912" max="6912" width="16.28515625" style="11" customWidth="1"/>
    <col min="6913" max="6913" width="15.28515625" style="11" customWidth="1"/>
    <col min="6914" max="6914" width="14.42578125" style="11" customWidth="1"/>
    <col min="6915" max="6915" width="14.28515625" style="11" bestFit="1" customWidth="1"/>
    <col min="6916" max="6916" width="12.7109375" style="11" customWidth="1"/>
    <col min="6917" max="6917" width="19" style="11" customWidth="1"/>
    <col min="6918" max="6918" width="13" style="11" customWidth="1"/>
    <col min="6919" max="6919" width="11.7109375" style="11" customWidth="1"/>
    <col min="6920" max="6920" width="12.7109375" style="11" customWidth="1"/>
    <col min="6921" max="6921" width="16.28515625" style="11" customWidth="1"/>
    <col min="6922" max="6922" width="12.5703125" style="11" customWidth="1"/>
    <col min="6923" max="6923" width="17.5703125" style="11" customWidth="1"/>
    <col min="6924" max="6924" width="12" style="11" customWidth="1"/>
    <col min="6925" max="6925" width="8.5703125" style="11"/>
    <col min="6926" max="6926" width="12" style="11" customWidth="1"/>
    <col min="6927" max="6927" width="11.42578125" style="11" customWidth="1"/>
    <col min="6928" max="6929" width="12" style="11" customWidth="1"/>
    <col min="6930" max="7166" width="8.5703125" style="11"/>
    <col min="7167" max="7167" width="13.28515625" style="11" bestFit="1" customWidth="1"/>
    <col min="7168" max="7168" width="16.28515625" style="11" customWidth="1"/>
    <col min="7169" max="7169" width="15.28515625" style="11" customWidth="1"/>
    <col min="7170" max="7170" width="14.42578125" style="11" customWidth="1"/>
    <col min="7171" max="7171" width="14.28515625" style="11" bestFit="1" customWidth="1"/>
    <col min="7172" max="7172" width="12.7109375" style="11" customWidth="1"/>
    <col min="7173" max="7173" width="19" style="11" customWidth="1"/>
    <col min="7174" max="7174" width="13" style="11" customWidth="1"/>
    <col min="7175" max="7175" width="11.7109375" style="11" customWidth="1"/>
    <col min="7176" max="7176" width="12.7109375" style="11" customWidth="1"/>
    <col min="7177" max="7177" width="16.28515625" style="11" customWidth="1"/>
    <col min="7178" max="7178" width="12.5703125" style="11" customWidth="1"/>
    <col min="7179" max="7179" width="17.5703125" style="11" customWidth="1"/>
    <col min="7180" max="7180" width="12" style="11" customWidth="1"/>
    <col min="7181" max="7181" width="8.5703125" style="11"/>
    <col min="7182" max="7182" width="12" style="11" customWidth="1"/>
    <col min="7183" max="7183" width="11.42578125" style="11" customWidth="1"/>
    <col min="7184" max="7185" width="12" style="11" customWidth="1"/>
    <col min="7186" max="7422" width="8.5703125" style="11"/>
    <col min="7423" max="7423" width="13.28515625" style="11" bestFit="1" customWidth="1"/>
    <col min="7424" max="7424" width="16.28515625" style="11" customWidth="1"/>
    <col min="7425" max="7425" width="15.28515625" style="11" customWidth="1"/>
    <col min="7426" max="7426" width="14.42578125" style="11" customWidth="1"/>
    <col min="7427" max="7427" width="14.28515625" style="11" bestFit="1" customWidth="1"/>
    <col min="7428" max="7428" width="12.7109375" style="11" customWidth="1"/>
    <col min="7429" max="7429" width="19" style="11" customWidth="1"/>
    <col min="7430" max="7430" width="13" style="11" customWidth="1"/>
    <col min="7431" max="7431" width="11.7109375" style="11" customWidth="1"/>
    <col min="7432" max="7432" width="12.7109375" style="11" customWidth="1"/>
    <col min="7433" max="7433" width="16.28515625" style="11" customWidth="1"/>
    <col min="7434" max="7434" width="12.5703125" style="11" customWidth="1"/>
    <col min="7435" max="7435" width="17.5703125" style="11" customWidth="1"/>
    <col min="7436" max="7436" width="12" style="11" customWidth="1"/>
    <col min="7437" max="7437" width="8.5703125" style="11"/>
    <col min="7438" max="7438" width="12" style="11" customWidth="1"/>
    <col min="7439" max="7439" width="11.42578125" style="11" customWidth="1"/>
    <col min="7440" max="7441" width="12" style="11" customWidth="1"/>
    <col min="7442" max="7678" width="8.5703125" style="11"/>
    <col min="7679" max="7679" width="13.28515625" style="11" bestFit="1" customWidth="1"/>
    <col min="7680" max="7680" width="16.28515625" style="11" customWidth="1"/>
    <col min="7681" max="7681" width="15.28515625" style="11" customWidth="1"/>
    <col min="7682" max="7682" width="14.42578125" style="11" customWidth="1"/>
    <col min="7683" max="7683" width="14.28515625" style="11" bestFit="1" customWidth="1"/>
    <col min="7684" max="7684" width="12.7109375" style="11" customWidth="1"/>
    <col min="7685" max="7685" width="19" style="11" customWidth="1"/>
    <col min="7686" max="7686" width="13" style="11" customWidth="1"/>
    <col min="7687" max="7687" width="11.7109375" style="11" customWidth="1"/>
    <col min="7688" max="7688" width="12.7109375" style="11" customWidth="1"/>
    <col min="7689" max="7689" width="16.28515625" style="11" customWidth="1"/>
    <col min="7690" max="7690" width="12.5703125" style="11" customWidth="1"/>
    <col min="7691" max="7691" width="17.5703125" style="11" customWidth="1"/>
    <col min="7692" max="7692" width="12" style="11" customWidth="1"/>
    <col min="7693" max="7693" width="8.5703125" style="11"/>
    <col min="7694" max="7694" width="12" style="11" customWidth="1"/>
    <col min="7695" max="7695" width="11.42578125" style="11" customWidth="1"/>
    <col min="7696" max="7697" width="12" style="11" customWidth="1"/>
    <col min="7698" max="7934" width="8.5703125" style="11"/>
    <col min="7935" max="7935" width="13.28515625" style="11" bestFit="1" customWidth="1"/>
    <col min="7936" max="7936" width="16.28515625" style="11" customWidth="1"/>
    <col min="7937" max="7937" width="15.28515625" style="11" customWidth="1"/>
    <col min="7938" max="7938" width="14.42578125" style="11" customWidth="1"/>
    <col min="7939" max="7939" width="14.28515625" style="11" bestFit="1" customWidth="1"/>
    <col min="7940" max="7940" width="12.7109375" style="11" customWidth="1"/>
    <col min="7941" max="7941" width="19" style="11" customWidth="1"/>
    <col min="7942" max="7942" width="13" style="11" customWidth="1"/>
    <col min="7943" max="7943" width="11.7109375" style="11" customWidth="1"/>
    <col min="7944" max="7944" width="12.7109375" style="11" customWidth="1"/>
    <col min="7945" max="7945" width="16.28515625" style="11" customWidth="1"/>
    <col min="7946" max="7946" width="12.5703125" style="11" customWidth="1"/>
    <col min="7947" max="7947" width="17.5703125" style="11" customWidth="1"/>
    <col min="7948" max="7948" width="12" style="11" customWidth="1"/>
    <col min="7949" max="7949" width="8.5703125" style="11"/>
    <col min="7950" max="7950" width="12" style="11" customWidth="1"/>
    <col min="7951" max="7951" width="11.42578125" style="11" customWidth="1"/>
    <col min="7952" max="7953" width="12" style="11" customWidth="1"/>
    <col min="7954" max="8190" width="8.5703125" style="11"/>
    <col min="8191" max="8191" width="13.28515625" style="11" bestFit="1" customWidth="1"/>
    <col min="8192" max="8192" width="16.28515625" style="11" customWidth="1"/>
    <col min="8193" max="8193" width="15.28515625" style="11" customWidth="1"/>
    <col min="8194" max="8194" width="14.42578125" style="11" customWidth="1"/>
    <col min="8195" max="8195" width="14.28515625" style="11" bestFit="1" customWidth="1"/>
    <col min="8196" max="8196" width="12.7109375" style="11" customWidth="1"/>
    <col min="8197" max="8197" width="19" style="11" customWidth="1"/>
    <col min="8198" max="8198" width="13" style="11" customWidth="1"/>
    <col min="8199" max="8199" width="11.7109375" style="11" customWidth="1"/>
    <col min="8200" max="8200" width="12.7109375" style="11" customWidth="1"/>
    <col min="8201" max="8201" width="16.28515625" style="11" customWidth="1"/>
    <col min="8202" max="8202" width="12.5703125" style="11" customWidth="1"/>
    <col min="8203" max="8203" width="17.5703125" style="11" customWidth="1"/>
    <col min="8204" max="8204" width="12" style="11" customWidth="1"/>
    <col min="8205" max="8205" width="8.5703125" style="11"/>
    <col min="8206" max="8206" width="12" style="11" customWidth="1"/>
    <col min="8207" max="8207" width="11.42578125" style="11" customWidth="1"/>
    <col min="8208" max="8209" width="12" style="11" customWidth="1"/>
    <col min="8210" max="8446" width="8.5703125" style="11"/>
    <col min="8447" max="8447" width="13.28515625" style="11" bestFit="1" customWidth="1"/>
    <col min="8448" max="8448" width="16.28515625" style="11" customWidth="1"/>
    <col min="8449" max="8449" width="15.28515625" style="11" customWidth="1"/>
    <col min="8450" max="8450" width="14.42578125" style="11" customWidth="1"/>
    <col min="8451" max="8451" width="14.28515625" style="11" bestFit="1" customWidth="1"/>
    <col min="8452" max="8452" width="12.7109375" style="11" customWidth="1"/>
    <col min="8453" max="8453" width="19" style="11" customWidth="1"/>
    <col min="8454" max="8454" width="13" style="11" customWidth="1"/>
    <col min="8455" max="8455" width="11.7109375" style="11" customWidth="1"/>
    <col min="8456" max="8456" width="12.7109375" style="11" customWidth="1"/>
    <col min="8457" max="8457" width="16.28515625" style="11" customWidth="1"/>
    <col min="8458" max="8458" width="12.5703125" style="11" customWidth="1"/>
    <col min="8459" max="8459" width="17.5703125" style="11" customWidth="1"/>
    <col min="8460" max="8460" width="12" style="11" customWidth="1"/>
    <col min="8461" max="8461" width="8.5703125" style="11"/>
    <col min="8462" max="8462" width="12" style="11" customWidth="1"/>
    <col min="8463" max="8463" width="11.42578125" style="11" customWidth="1"/>
    <col min="8464" max="8465" width="12" style="11" customWidth="1"/>
    <col min="8466" max="8702" width="8.5703125" style="11"/>
    <col min="8703" max="8703" width="13.28515625" style="11" bestFit="1" customWidth="1"/>
    <col min="8704" max="8704" width="16.28515625" style="11" customWidth="1"/>
    <col min="8705" max="8705" width="15.28515625" style="11" customWidth="1"/>
    <col min="8706" max="8706" width="14.42578125" style="11" customWidth="1"/>
    <col min="8707" max="8707" width="14.28515625" style="11" bestFit="1" customWidth="1"/>
    <col min="8708" max="8708" width="12.7109375" style="11" customWidth="1"/>
    <col min="8709" max="8709" width="19" style="11" customWidth="1"/>
    <col min="8710" max="8710" width="13" style="11" customWidth="1"/>
    <col min="8711" max="8711" width="11.7109375" style="11" customWidth="1"/>
    <col min="8712" max="8712" width="12.7109375" style="11" customWidth="1"/>
    <col min="8713" max="8713" width="16.28515625" style="11" customWidth="1"/>
    <col min="8714" max="8714" width="12.5703125" style="11" customWidth="1"/>
    <col min="8715" max="8715" width="17.5703125" style="11" customWidth="1"/>
    <col min="8716" max="8716" width="12" style="11" customWidth="1"/>
    <col min="8717" max="8717" width="8.5703125" style="11"/>
    <col min="8718" max="8718" width="12" style="11" customWidth="1"/>
    <col min="8719" max="8719" width="11.42578125" style="11" customWidth="1"/>
    <col min="8720" max="8721" width="12" style="11" customWidth="1"/>
    <col min="8722" max="8958" width="8.5703125" style="11"/>
    <col min="8959" max="8959" width="13.28515625" style="11" bestFit="1" customWidth="1"/>
    <col min="8960" max="8960" width="16.28515625" style="11" customWidth="1"/>
    <col min="8961" max="8961" width="15.28515625" style="11" customWidth="1"/>
    <col min="8962" max="8962" width="14.42578125" style="11" customWidth="1"/>
    <col min="8963" max="8963" width="14.28515625" style="11" bestFit="1" customWidth="1"/>
    <col min="8964" max="8964" width="12.7109375" style="11" customWidth="1"/>
    <col min="8965" max="8965" width="19" style="11" customWidth="1"/>
    <col min="8966" max="8966" width="13" style="11" customWidth="1"/>
    <col min="8967" max="8967" width="11.7109375" style="11" customWidth="1"/>
    <col min="8968" max="8968" width="12.7109375" style="11" customWidth="1"/>
    <col min="8969" max="8969" width="16.28515625" style="11" customWidth="1"/>
    <col min="8970" max="8970" width="12.5703125" style="11" customWidth="1"/>
    <col min="8971" max="8971" width="17.5703125" style="11" customWidth="1"/>
    <col min="8972" max="8972" width="12" style="11" customWidth="1"/>
    <col min="8973" max="8973" width="8.5703125" style="11"/>
    <col min="8974" max="8974" width="12" style="11" customWidth="1"/>
    <col min="8975" max="8975" width="11.42578125" style="11" customWidth="1"/>
    <col min="8976" max="8977" width="12" style="11" customWidth="1"/>
    <col min="8978" max="9214" width="8.5703125" style="11"/>
    <col min="9215" max="9215" width="13.28515625" style="11" bestFit="1" customWidth="1"/>
    <col min="9216" max="9216" width="16.28515625" style="11" customWidth="1"/>
    <col min="9217" max="9217" width="15.28515625" style="11" customWidth="1"/>
    <col min="9218" max="9218" width="14.42578125" style="11" customWidth="1"/>
    <col min="9219" max="9219" width="14.28515625" style="11" bestFit="1" customWidth="1"/>
    <col min="9220" max="9220" width="12.7109375" style="11" customWidth="1"/>
    <col min="9221" max="9221" width="19" style="11" customWidth="1"/>
    <col min="9222" max="9222" width="13" style="11" customWidth="1"/>
    <col min="9223" max="9223" width="11.7109375" style="11" customWidth="1"/>
    <col min="9224" max="9224" width="12.7109375" style="11" customWidth="1"/>
    <col min="9225" max="9225" width="16.28515625" style="11" customWidth="1"/>
    <col min="9226" max="9226" width="12.5703125" style="11" customWidth="1"/>
    <col min="9227" max="9227" width="17.5703125" style="11" customWidth="1"/>
    <col min="9228" max="9228" width="12" style="11" customWidth="1"/>
    <col min="9229" max="9229" width="8.5703125" style="11"/>
    <col min="9230" max="9230" width="12" style="11" customWidth="1"/>
    <col min="9231" max="9231" width="11.42578125" style="11" customWidth="1"/>
    <col min="9232" max="9233" width="12" style="11" customWidth="1"/>
    <col min="9234" max="9470" width="8.5703125" style="11"/>
    <col min="9471" max="9471" width="13.28515625" style="11" bestFit="1" customWidth="1"/>
    <col min="9472" max="9472" width="16.28515625" style="11" customWidth="1"/>
    <col min="9473" max="9473" width="15.28515625" style="11" customWidth="1"/>
    <col min="9474" max="9474" width="14.42578125" style="11" customWidth="1"/>
    <col min="9475" max="9475" width="14.28515625" style="11" bestFit="1" customWidth="1"/>
    <col min="9476" max="9476" width="12.7109375" style="11" customWidth="1"/>
    <col min="9477" max="9477" width="19" style="11" customWidth="1"/>
    <col min="9478" max="9478" width="13" style="11" customWidth="1"/>
    <col min="9479" max="9479" width="11.7109375" style="11" customWidth="1"/>
    <col min="9480" max="9480" width="12.7109375" style="11" customWidth="1"/>
    <col min="9481" max="9481" width="16.28515625" style="11" customWidth="1"/>
    <col min="9482" max="9482" width="12.5703125" style="11" customWidth="1"/>
    <col min="9483" max="9483" width="17.5703125" style="11" customWidth="1"/>
    <col min="9484" max="9484" width="12" style="11" customWidth="1"/>
    <col min="9485" max="9485" width="8.5703125" style="11"/>
    <col min="9486" max="9486" width="12" style="11" customWidth="1"/>
    <col min="9487" max="9487" width="11.42578125" style="11" customWidth="1"/>
    <col min="9488" max="9489" width="12" style="11" customWidth="1"/>
    <col min="9490" max="9726" width="8.5703125" style="11"/>
    <col min="9727" max="9727" width="13.28515625" style="11" bestFit="1" customWidth="1"/>
    <col min="9728" max="9728" width="16.28515625" style="11" customWidth="1"/>
    <col min="9729" max="9729" width="15.28515625" style="11" customWidth="1"/>
    <col min="9730" max="9730" width="14.42578125" style="11" customWidth="1"/>
    <col min="9731" max="9731" width="14.28515625" style="11" bestFit="1" customWidth="1"/>
    <col min="9732" max="9732" width="12.7109375" style="11" customWidth="1"/>
    <col min="9733" max="9733" width="19" style="11" customWidth="1"/>
    <col min="9734" max="9734" width="13" style="11" customWidth="1"/>
    <col min="9735" max="9735" width="11.7109375" style="11" customWidth="1"/>
    <col min="9736" max="9736" width="12.7109375" style="11" customWidth="1"/>
    <col min="9737" max="9737" width="16.28515625" style="11" customWidth="1"/>
    <col min="9738" max="9738" width="12.5703125" style="11" customWidth="1"/>
    <col min="9739" max="9739" width="17.5703125" style="11" customWidth="1"/>
    <col min="9740" max="9740" width="12" style="11" customWidth="1"/>
    <col min="9741" max="9741" width="8.5703125" style="11"/>
    <col min="9742" max="9742" width="12" style="11" customWidth="1"/>
    <col min="9743" max="9743" width="11.42578125" style="11" customWidth="1"/>
    <col min="9744" max="9745" width="12" style="11" customWidth="1"/>
    <col min="9746" max="9982" width="8.5703125" style="11"/>
    <col min="9983" max="9983" width="13.28515625" style="11" bestFit="1" customWidth="1"/>
    <col min="9984" max="9984" width="16.28515625" style="11" customWidth="1"/>
    <col min="9985" max="9985" width="15.28515625" style="11" customWidth="1"/>
    <col min="9986" max="9986" width="14.42578125" style="11" customWidth="1"/>
    <col min="9987" max="9987" width="14.28515625" style="11" bestFit="1" customWidth="1"/>
    <col min="9988" max="9988" width="12.7109375" style="11" customWidth="1"/>
    <col min="9989" max="9989" width="19" style="11" customWidth="1"/>
    <col min="9990" max="9990" width="13" style="11" customWidth="1"/>
    <col min="9991" max="9991" width="11.7109375" style="11" customWidth="1"/>
    <col min="9992" max="9992" width="12.7109375" style="11" customWidth="1"/>
    <col min="9993" max="9993" width="16.28515625" style="11" customWidth="1"/>
    <col min="9994" max="9994" width="12.5703125" style="11" customWidth="1"/>
    <col min="9995" max="9995" width="17.5703125" style="11" customWidth="1"/>
    <col min="9996" max="9996" width="12" style="11" customWidth="1"/>
    <col min="9997" max="9997" width="8.5703125" style="11"/>
    <col min="9998" max="9998" width="12" style="11" customWidth="1"/>
    <col min="9999" max="9999" width="11.42578125" style="11" customWidth="1"/>
    <col min="10000" max="10001" width="12" style="11" customWidth="1"/>
    <col min="10002" max="10238" width="8.5703125" style="11"/>
    <col min="10239" max="10239" width="13.28515625" style="11" bestFit="1" customWidth="1"/>
    <col min="10240" max="10240" width="16.28515625" style="11" customWidth="1"/>
    <col min="10241" max="10241" width="15.28515625" style="11" customWidth="1"/>
    <col min="10242" max="10242" width="14.42578125" style="11" customWidth="1"/>
    <col min="10243" max="10243" width="14.28515625" style="11" bestFit="1" customWidth="1"/>
    <col min="10244" max="10244" width="12.7109375" style="11" customWidth="1"/>
    <col min="10245" max="10245" width="19" style="11" customWidth="1"/>
    <col min="10246" max="10246" width="13" style="11" customWidth="1"/>
    <col min="10247" max="10247" width="11.7109375" style="11" customWidth="1"/>
    <col min="10248" max="10248" width="12.7109375" style="11" customWidth="1"/>
    <col min="10249" max="10249" width="16.28515625" style="11" customWidth="1"/>
    <col min="10250" max="10250" width="12.5703125" style="11" customWidth="1"/>
    <col min="10251" max="10251" width="17.5703125" style="11" customWidth="1"/>
    <col min="10252" max="10252" width="12" style="11" customWidth="1"/>
    <col min="10253" max="10253" width="8.5703125" style="11"/>
    <col min="10254" max="10254" width="12" style="11" customWidth="1"/>
    <col min="10255" max="10255" width="11.42578125" style="11" customWidth="1"/>
    <col min="10256" max="10257" width="12" style="11" customWidth="1"/>
    <col min="10258" max="10494" width="8.5703125" style="11"/>
    <col min="10495" max="10495" width="13.28515625" style="11" bestFit="1" customWidth="1"/>
    <col min="10496" max="10496" width="16.28515625" style="11" customWidth="1"/>
    <col min="10497" max="10497" width="15.28515625" style="11" customWidth="1"/>
    <col min="10498" max="10498" width="14.42578125" style="11" customWidth="1"/>
    <col min="10499" max="10499" width="14.28515625" style="11" bestFit="1" customWidth="1"/>
    <col min="10500" max="10500" width="12.7109375" style="11" customWidth="1"/>
    <col min="10501" max="10501" width="19" style="11" customWidth="1"/>
    <col min="10502" max="10502" width="13" style="11" customWidth="1"/>
    <col min="10503" max="10503" width="11.7109375" style="11" customWidth="1"/>
    <col min="10504" max="10504" width="12.7109375" style="11" customWidth="1"/>
    <col min="10505" max="10505" width="16.28515625" style="11" customWidth="1"/>
    <col min="10506" max="10506" width="12.5703125" style="11" customWidth="1"/>
    <col min="10507" max="10507" width="17.5703125" style="11" customWidth="1"/>
    <col min="10508" max="10508" width="12" style="11" customWidth="1"/>
    <col min="10509" max="10509" width="8.5703125" style="11"/>
    <col min="10510" max="10510" width="12" style="11" customWidth="1"/>
    <col min="10511" max="10511" width="11.42578125" style="11" customWidth="1"/>
    <col min="10512" max="10513" width="12" style="11" customWidth="1"/>
    <col min="10514" max="10750" width="8.5703125" style="11"/>
    <col min="10751" max="10751" width="13.28515625" style="11" bestFit="1" customWidth="1"/>
    <col min="10752" max="10752" width="16.28515625" style="11" customWidth="1"/>
    <col min="10753" max="10753" width="15.28515625" style="11" customWidth="1"/>
    <col min="10754" max="10754" width="14.42578125" style="11" customWidth="1"/>
    <col min="10755" max="10755" width="14.28515625" style="11" bestFit="1" customWidth="1"/>
    <col min="10756" max="10756" width="12.7109375" style="11" customWidth="1"/>
    <col min="10757" max="10757" width="19" style="11" customWidth="1"/>
    <col min="10758" max="10758" width="13" style="11" customWidth="1"/>
    <col min="10759" max="10759" width="11.7109375" style="11" customWidth="1"/>
    <col min="10760" max="10760" width="12.7109375" style="11" customWidth="1"/>
    <col min="10761" max="10761" width="16.28515625" style="11" customWidth="1"/>
    <col min="10762" max="10762" width="12.5703125" style="11" customWidth="1"/>
    <col min="10763" max="10763" width="17.5703125" style="11" customWidth="1"/>
    <col min="10764" max="10764" width="12" style="11" customWidth="1"/>
    <col min="10765" max="10765" width="8.5703125" style="11"/>
    <col min="10766" max="10766" width="12" style="11" customWidth="1"/>
    <col min="10767" max="10767" width="11.42578125" style="11" customWidth="1"/>
    <col min="10768" max="10769" width="12" style="11" customWidth="1"/>
    <col min="10770" max="11006" width="8.5703125" style="11"/>
    <col min="11007" max="11007" width="13.28515625" style="11" bestFit="1" customWidth="1"/>
    <col min="11008" max="11008" width="16.28515625" style="11" customWidth="1"/>
    <col min="11009" max="11009" width="15.28515625" style="11" customWidth="1"/>
    <col min="11010" max="11010" width="14.42578125" style="11" customWidth="1"/>
    <col min="11011" max="11011" width="14.28515625" style="11" bestFit="1" customWidth="1"/>
    <col min="11012" max="11012" width="12.7109375" style="11" customWidth="1"/>
    <col min="11013" max="11013" width="19" style="11" customWidth="1"/>
    <col min="11014" max="11014" width="13" style="11" customWidth="1"/>
    <col min="11015" max="11015" width="11.7109375" style="11" customWidth="1"/>
    <col min="11016" max="11016" width="12.7109375" style="11" customWidth="1"/>
    <col min="11017" max="11017" width="16.28515625" style="11" customWidth="1"/>
    <col min="11018" max="11018" width="12.5703125" style="11" customWidth="1"/>
    <col min="11019" max="11019" width="17.5703125" style="11" customWidth="1"/>
    <col min="11020" max="11020" width="12" style="11" customWidth="1"/>
    <col min="11021" max="11021" width="8.5703125" style="11"/>
    <col min="11022" max="11022" width="12" style="11" customWidth="1"/>
    <col min="11023" max="11023" width="11.42578125" style="11" customWidth="1"/>
    <col min="11024" max="11025" width="12" style="11" customWidth="1"/>
    <col min="11026" max="11262" width="8.5703125" style="11"/>
    <col min="11263" max="11263" width="13.28515625" style="11" bestFit="1" customWidth="1"/>
    <col min="11264" max="11264" width="16.28515625" style="11" customWidth="1"/>
    <col min="11265" max="11265" width="15.28515625" style="11" customWidth="1"/>
    <col min="11266" max="11266" width="14.42578125" style="11" customWidth="1"/>
    <col min="11267" max="11267" width="14.28515625" style="11" bestFit="1" customWidth="1"/>
    <col min="11268" max="11268" width="12.7109375" style="11" customWidth="1"/>
    <col min="11269" max="11269" width="19" style="11" customWidth="1"/>
    <col min="11270" max="11270" width="13" style="11" customWidth="1"/>
    <col min="11271" max="11271" width="11.7109375" style="11" customWidth="1"/>
    <col min="11272" max="11272" width="12.7109375" style="11" customWidth="1"/>
    <col min="11273" max="11273" width="16.28515625" style="11" customWidth="1"/>
    <col min="11274" max="11274" width="12.5703125" style="11" customWidth="1"/>
    <col min="11275" max="11275" width="17.5703125" style="11" customWidth="1"/>
    <col min="11276" max="11276" width="12" style="11" customWidth="1"/>
    <col min="11277" max="11277" width="8.5703125" style="11"/>
    <col min="11278" max="11278" width="12" style="11" customWidth="1"/>
    <col min="11279" max="11279" width="11.42578125" style="11" customWidth="1"/>
    <col min="11280" max="11281" width="12" style="11" customWidth="1"/>
    <col min="11282" max="11518" width="8.5703125" style="11"/>
    <col min="11519" max="11519" width="13.28515625" style="11" bestFit="1" customWidth="1"/>
    <col min="11520" max="11520" width="16.28515625" style="11" customWidth="1"/>
    <col min="11521" max="11521" width="15.28515625" style="11" customWidth="1"/>
    <col min="11522" max="11522" width="14.42578125" style="11" customWidth="1"/>
    <col min="11523" max="11523" width="14.28515625" style="11" bestFit="1" customWidth="1"/>
    <col min="11524" max="11524" width="12.7109375" style="11" customWidth="1"/>
    <col min="11525" max="11525" width="19" style="11" customWidth="1"/>
    <col min="11526" max="11526" width="13" style="11" customWidth="1"/>
    <col min="11527" max="11527" width="11.7109375" style="11" customWidth="1"/>
    <col min="11528" max="11528" width="12.7109375" style="11" customWidth="1"/>
    <col min="11529" max="11529" width="16.28515625" style="11" customWidth="1"/>
    <col min="11530" max="11530" width="12.5703125" style="11" customWidth="1"/>
    <col min="11531" max="11531" width="17.5703125" style="11" customWidth="1"/>
    <col min="11532" max="11532" width="12" style="11" customWidth="1"/>
    <col min="11533" max="11533" width="8.5703125" style="11"/>
    <col min="11534" max="11534" width="12" style="11" customWidth="1"/>
    <col min="11535" max="11535" width="11.42578125" style="11" customWidth="1"/>
    <col min="11536" max="11537" width="12" style="11" customWidth="1"/>
    <col min="11538" max="11774" width="8.5703125" style="11"/>
    <col min="11775" max="11775" width="13.28515625" style="11" bestFit="1" customWidth="1"/>
    <col min="11776" max="11776" width="16.28515625" style="11" customWidth="1"/>
    <col min="11777" max="11777" width="15.28515625" style="11" customWidth="1"/>
    <col min="11778" max="11778" width="14.42578125" style="11" customWidth="1"/>
    <col min="11779" max="11779" width="14.28515625" style="11" bestFit="1" customWidth="1"/>
    <col min="11780" max="11780" width="12.7109375" style="11" customWidth="1"/>
    <col min="11781" max="11781" width="19" style="11" customWidth="1"/>
    <col min="11782" max="11782" width="13" style="11" customWidth="1"/>
    <col min="11783" max="11783" width="11.7109375" style="11" customWidth="1"/>
    <col min="11784" max="11784" width="12.7109375" style="11" customWidth="1"/>
    <col min="11785" max="11785" width="16.28515625" style="11" customWidth="1"/>
    <col min="11786" max="11786" width="12.5703125" style="11" customWidth="1"/>
    <col min="11787" max="11787" width="17.5703125" style="11" customWidth="1"/>
    <col min="11788" max="11788" width="12" style="11" customWidth="1"/>
    <col min="11789" max="11789" width="8.5703125" style="11"/>
    <col min="11790" max="11790" width="12" style="11" customWidth="1"/>
    <col min="11791" max="11791" width="11.42578125" style="11" customWidth="1"/>
    <col min="11792" max="11793" width="12" style="11" customWidth="1"/>
    <col min="11794" max="12030" width="8.5703125" style="11"/>
    <col min="12031" max="12031" width="13.28515625" style="11" bestFit="1" customWidth="1"/>
    <col min="12032" max="12032" width="16.28515625" style="11" customWidth="1"/>
    <col min="12033" max="12033" width="15.28515625" style="11" customWidth="1"/>
    <col min="12034" max="12034" width="14.42578125" style="11" customWidth="1"/>
    <col min="12035" max="12035" width="14.28515625" style="11" bestFit="1" customWidth="1"/>
    <col min="12036" max="12036" width="12.7109375" style="11" customWidth="1"/>
    <col min="12037" max="12037" width="19" style="11" customWidth="1"/>
    <col min="12038" max="12038" width="13" style="11" customWidth="1"/>
    <col min="12039" max="12039" width="11.7109375" style="11" customWidth="1"/>
    <col min="12040" max="12040" width="12.7109375" style="11" customWidth="1"/>
    <col min="12041" max="12041" width="16.28515625" style="11" customWidth="1"/>
    <col min="12042" max="12042" width="12.5703125" style="11" customWidth="1"/>
    <col min="12043" max="12043" width="17.5703125" style="11" customWidth="1"/>
    <col min="12044" max="12044" width="12" style="11" customWidth="1"/>
    <col min="12045" max="12045" width="8.5703125" style="11"/>
    <col min="12046" max="12046" width="12" style="11" customWidth="1"/>
    <col min="12047" max="12047" width="11.42578125" style="11" customWidth="1"/>
    <col min="12048" max="12049" width="12" style="11" customWidth="1"/>
    <col min="12050" max="12286" width="8.5703125" style="11"/>
    <col min="12287" max="12287" width="13.28515625" style="11" bestFit="1" customWidth="1"/>
    <col min="12288" max="12288" width="16.28515625" style="11" customWidth="1"/>
    <col min="12289" max="12289" width="15.28515625" style="11" customWidth="1"/>
    <col min="12290" max="12290" width="14.42578125" style="11" customWidth="1"/>
    <col min="12291" max="12291" width="14.28515625" style="11" bestFit="1" customWidth="1"/>
    <col min="12292" max="12292" width="12.7109375" style="11" customWidth="1"/>
    <col min="12293" max="12293" width="19" style="11" customWidth="1"/>
    <col min="12294" max="12294" width="13" style="11" customWidth="1"/>
    <col min="12295" max="12295" width="11.7109375" style="11" customWidth="1"/>
    <col min="12296" max="12296" width="12.7109375" style="11" customWidth="1"/>
    <col min="12297" max="12297" width="16.28515625" style="11" customWidth="1"/>
    <col min="12298" max="12298" width="12.5703125" style="11" customWidth="1"/>
    <col min="12299" max="12299" width="17.5703125" style="11" customWidth="1"/>
    <col min="12300" max="12300" width="12" style="11" customWidth="1"/>
    <col min="12301" max="12301" width="8.5703125" style="11"/>
    <col min="12302" max="12302" width="12" style="11" customWidth="1"/>
    <col min="12303" max="12303" width="11.42578125" style="11" customWidth="1"/>
    <col min="12304" max="12305" width="12" style="11" customWidth="1"/>
    <col min="12306" max="12542" width="8.5703125" style="11"/>
    <col min="12543" max="12543" width="13.28515625" style="11" bestFit="1" customWidth="1"/>
    <col min="12544" max="12544" width="16.28515625" style="11" customWidth="1"/>
    <col min="12545" max="12545" width="15.28515625" style="11" customWidth="1"/>
    <col min="12546" max="12546" width="14.42578125" style="11" customWidth="1"/>
    <col min="12547" max="12547" width="14.28515625" style="11" bestFit="1" customWidth="1"/>
    <col min="12548" max="12548" width="12.7109375" style="11" customWidth="1"/>
    <col min="12549" max="12549" width="19" style="11" customWidth="1"/>
    <col min="12550" max="12550" width="13" style="11" customWidth="1"/>
    <col min="12551" max="12551" width="11.7109375" style="11" customWidth="1"/>
    <col min="12552" max="12552" width="12.7109375" style="11" customWidth="1"/>
    <col min="12553" max="12553" width="16.28515625" style="11" customWidth="1"/>
    <col min="12554" max="12554" width="12.5703125" style="11" customWidth="1"/>
    <col min="12555" max="12555" width="17.5703125" style="11" customWidth="1"/>
    <col min="12556" max="12556" width="12" style="11" customWidth="1"/>
    <col min="12557" max="12557" width="8.5703125" style="11"/>
    <col min="12558" max="12558" width="12" style="11" customWidth="1"/>
    <col min="12559" max="12559" width="11.42578125" style="11" customWidth="1"/>
    <col min="12560" max="12561" width="12" style="11" customWidth="1"/>
    <col min="12562" max="12798" width="8.5703125" style="11"/>
    <col min="12799" max="12799" width="13.28515625" style="11" bestFit="1" customWidth="1"/>
    <col min="12800" max="12800" width="16.28515625" style="11" customWidth="1"/>
    <col min="12801" max="12801" width="15.28515625" style="11" customWidth="1"/>
    <col min="12802" max="12802" width="14.42578125" style="11" customWidth="1"/>
    <col min="12803" max="12803" width="14.28515625" style="11" bestFit="1" customWidth="1"/>
    <col min="12804" max="12804" width="12.7109375" style="11" customWidth="1"/>
    <col min="12805" max="12805" width="19" style="11" customWidth="1"/>
    <col min="12806" max="12806" width="13" style="11" customWidth="1"/>
    <col min="12807" max="12807" width="11.7109375" style="11" customWidth="1"/>
    <col min="12808" max="12808" width="12.7109375" style="11" customWidth="1"/>
    <col min="12809" max="12809" width="16.28515625" style="11" customWidth="1"/>
    <col min="12810" max="12810" width="12.5703125" style="11" customWidth="1"/>
    <col min="12811" max="12811" width="17.5703125" style="11" customWidth="1"/>
    <col min="12812" max="12812" width="12" style="11" customWidth="1"/>
    <col min="12813" max="12813" width="8.5703125" style="11"/>
    <col min="12814" max="12814" width="12" style="11" customWidth="1"/>
    <col min="12815" max="12815" width="11.42578125" style="11" customWidth="1"/>
    <col min="12816" max="12817" width="12" style="11" customWidth="1"/>
    <col min="12818" max="13054" width="8.5703125" style="11"/>
    <col min="13055" max="13055" width="13.28515625" style="11" bestFit="1" customWidth="1"/>
    <col min="13056" max="13056" width="16.28515625" style="11" customWidth="1"/>
    <col min="13057" max="13057" width="15.28515625" style="11" customWidth="1"/>
    <col min="13058" max="13058" width="14.42578125" style="11" customWidth="1"/>
    <col min="13059" max="13059" width="14.28515625" style="11" bestFit="1" customWidth="1"/>
    <col min="13060" max="13060" width="12.7109375" style="11" customWidth="1"/>
    <col min="13061" max="13061" width="19" style="11" customWidth="1"/>
    <col min="13062" max="13062" width="13" style="11" customWidth="1"/>
    <col min="13063" max="13063" width="11.7109375" style="11" customWidth="1"/>
    <col min="13064" max="13064" width="12.7109375" style="11" customWidth="1"/>
    <col min="13065" max="13065" width="16.28515625" style="11" customWidth="1"/>
    <col min="13066" max="13066" width="12.5703125" style="11" customWidth="1"/>
    <col min="13067" max="13067" width="17.5703125" style="11" customWidth="1"/>
    <col min="13068" max="13068" width="12" style="11" customWidth="1"/>
    <col min="13069" max="13069" width="8.5703125" style="11"/>
    <col min="13070" max="13070" width="12" style="11" customWidth="1"/>
    <col min="13071" max="13071" width="11.42578125" style="11" customWidth="1"/>
    <col min="13072" max="13073" width="12" style="11" customWidth="1"/>
    <col min="13074" max="13310" width="8.5703125" style="11"/>
    <col min="13311" max="13311" width="13.28515625" style="11" bestFit="1" customWidth="1"/>
    <col min="13312" max="13312" width="16.28515625" style="11" customWidth="1"/>
    <col min="13313" max="13313" width="15.28515625" style="11" customWidth="1"/>
    <col min="13314" max="13314" width="14.42578125" style="11" customWidth="1"/>
    <col min="13315" max="13315" width="14.28515625" style="11" bestFit="1" customWidth="1"/>
    <col min="13316" max="13316" width="12.7109375" style="11" customWidth="1"/>
    <col min="13317" max="13317" width="19" style="11" customWidth="1"/>
    <col min="13318" max="13318" width="13" style="11" customWidth="1"/>
    <col min="13319" max="13319" width="11.7109375" style="11" customWidth="1"/>
    <col min="13320" max="13320" width="12.7109375" style="11" customWidth="1"/>
    <col min="13321" max="13321" width="16.28515625" style="11" customWidth="1"/>
    <col min="13322" max="13322" width="12.5703125" style="11" customWidth="1"/>
    <col min="13323" max="13323" width="17.5703125" style="11" customWidth="1"/>
    <col min="13324" max="13324" width="12" style="11" customWidth="1"/>
    <col min="13325" max="13325" width="8.5703125" style="11"/>
    <col min="13326" max="13326" width="12" style="11" customWidth="1"/>
    <col min="13327" max="13327" width="11.42578125" style="11" customWidth="1"/>
    <col min="13328" max="13329" width="12" style="11" customWidth="1"/>
    <col min="13330" max="13566" width="8.5703125" style="11"/>
    <col min="13567" max="13567" width="13.28515625" style="11" bestFit="1" customWidth="1"/>
    <col min="13568" max="13568" width="16.28515625" style="11" customWidth="1"/>
    <col min="13569" max="13569" width="15.28515625" style="11" customWidth="1"/>
    <col min="13570" max="13570" width="14.42578125" style="11" customWidth="1"/>
    <col min="13571" max="13571" width="14.28515625" style="11" bestFit="1" customWidth="1"/>
    <col min="13572" max="13572" width="12.7109375" style="11" customWidth="1"/>
    <col min="13573" max="13573" width="19" style="11" customWidth="1"/>
    <col min="13574" max="13574" width="13" style="11" customWidth="1"/>
    <col min="13575" max="13575" width="11.7109375" style="11" customWidth="1"/>
    <col min="13576" max="13576" width="12.7109375" style="11" customWidth="1"/>
    <col min="13577" max="13577" width="16.28515625" style="11" customWidth="1"/>
    <col min="13578" max="13578" width="12.5703125" style="11" customWidth="1"/>
    <col min="13579" max="13579" width="17.5703125" style="11" customWidth="1"/>
    <col min="13580" max="13580" width="12" style="11" customWidth="1"/>
    <col min="13581" max="13581" width="8.5703125" style="11"/>
    <col min="13582" max="13582" width="12" style="11" customWidth="1"/>
    <col min="13583" max="13583" width="11.42578125" style="11" customWidth="1"/>
    <col min="13584" max="13585" width="12" style="11" customWidth="1"/>
    <col min="13586" max="13822" width="8.5703125" style="11"/>
    <col min="13823" max="13823" width="13.28515625" style="11" bestFit="1" customWidth="1"/>
    <col min="13824" max="13824" width="16.28515625" style="11" customWidth="1"/>
    <col min="13825" max="13825" width="15.28515625" style="11" customWidth="1"/>
    <col min="13826" max="13826" width="14.42578125" style="11" customWidth="1"/>
    <col min="13827" max="13827" width="14.28515625" style="11" bestFit="1" customWidth="1"/>
    <col min="13828" max="13828" width="12.7109375" style="11" customWidth="1"/>
    <col min="13829" max="13829" width="19" style="11" customWidth="1"/>
    <col min="13830" max="13830" width="13" style="11" customWidth="1"/>
    <col min="13831" max="13831" width="11.7109375" style="11" customWidth="1"/>
    <col min="13832" max="13832" width="12.7109375" style="11" customWidth="1"/>
    <col min="13833" max="13833" width="16.28515625" style="11" customWidth="1"/>
    <col min="13834" max="13834" width="12.5703125" style="11" customWidth="1"/>
    <col min="13835" max="13835" width="17.5703125" style="11" customWidth="1"/>
    <col min="13836" max="13836" width="12" style="11" customWidth="1"/>
    <col min="13837" max="13837" width="8.5703125" style="11"/>
    <col min="13838" max="13838" width="12" style="11" customWidth="1"/>
    <col min="13839" max="13839" width="11.42578125" style="11" customWidth="1"/>
    <col min="13840" max="13841" width="12" style="11" customWidth="1"/>
    <col min="13842" max="14078" width="8.5703125" style="11"/>
    <col min="14079" max="14079" width="13.28515625" style="11" bestFit="1" customWidth="1"/>
    <col min="14080" max="14080" width="16.28515625" style="11" customWidth="1"/>
    <col min="14081" max="14081" width="15.28515625" style="11" customWidth="1"/>
    <col min="14082" max="14082" width="14.42578125" style="11" customWidth="1"/>
    <col min="14083" max="14083" width="14.28515625" style="11" bestFit="1" customWidth="1"/>
    <col min="14084" max="14084" width="12.7109375" style="11" customWidth="1"/>
    <col min="14085" max="14085" width="19" style="11" customWidth="1"/>
    <col min="14086" max="14086" width="13" style="11" customWidth="1"/>
    <col min="14087" max="14087" width="11.7109375" style="11" customWidth="1"/>
    <col min="14088" max="14088" width="12.7109375" style="11" customWidth="1"/>
    <col min="14089" max="14089" width="16.28515625" style="11" customWidth="1"/>
    <col min="14090" max="14090" width="12.5703125" style="11" customWidth="1"/>
    <col min="14091" max="14091" width="17.5703125" style="11" customWidth="1"/>
    <col min="14092" max="14092" width="12" style="11" customWidth="1"/>
    <col min="14093" max="14093" width="8.5703125" style="11"/>
    <col min="14094" max="14094" width="12" style="11" customWidth="1"/>
    <col min="14095" max="14095" width="11.42578125" style="11" customWidth="1"/>
    <col min="14096" max="14097" width="12" style="11" customWidth="1"/>
    <col min="14098" max="14334" width="8.5703125" style="11"/>
    <col min="14335" max="14335" width="13.28515625" style="11" bestFit="1" customWidth="1"/>
    <col min="14336" max="14336" width="16.28515625" style="11" customWidth="1"/>
    <col min="14337" max="14337" width="15.28515625" style="11" customWidth="1"/>
    <col min="14338" max="14338" width="14.42578125" style="11" customWidth="1"/>
    <col min="14339" max="14339" width="14.28515625" style="11" bestFit="1" customWidth="1"/>
    <col min="14340" max="14340" width="12.7109375" style="11" customWidth="1"/>
    <col min="14341" max="14341" width="19" style="11" customWidth="1"/>
    <col min="14342" max="14342" width="13" style="11" customWidth="1"/>
    <col min="14343" max="14343" width="11.7109375" style="11" customWidth="1"/>
    <col min="14344" max="14344" width="12.7109375" style="11" customWidth="1"/>
    <col min="14345" max="14345" width="16.28515625" style="11" customWidth="1"/>
    <col min="14346" max="14346" width="12.5703125" style="11" customWidth="1"/>
    <col min="14347" max="14347" width="17.5703125" style="11" customWidth="1"/>
    <col min="14348" max="14348" width="12" style="11" customWidth="1"/>
    <col min="14349" max="14349" width="8.5703125" style="11"/>
    <col min="14350" max="14350" width="12" style="11" customWidth="1"/>
    <col min="14351" max="14351" width="11.42578125" style="11" customWidth="1"/>
    <col min="14352" max="14353" width="12" style="11" customWidth="1"/>
    <col min="14354" max="14590" width="8.5703125" style="11"/>
    <col min="14591" max="14591" width="13.28515625" style="11" bestFit="1" customWidth="1"/>
    <col min="14592" max="14592" width="16.28515625" style="11" customWidth="1"/>
    <col min="14593" max="14593" width="15.28515625" style="11" customWidth="1"/>
    <col min="14594" max="14594" width="14.42578125" style="11" customWidth="1"/>
    <col min="14595" max="14595" width="14.28515625" style="11" bestFit="1" customWidth="1"/>
    <col min="14596" max="14596" width="12.7109375" style="11" customWidth="1"/>
    <col min="14597" max="14597" width="19" style="11" customWidth="1"/>
    <col min="14598" max="14598" width="13" style="11" customWidth="1"/>
    <col min="14599" max="14599" width="11.7109375" style="11" customWidth="1"/>
    <col min="14600" max="14600" width="12.7109375" style="11" customWidth="1"/>
    <col min="14601" max="14601" width="16.28515625" style="11" customWidth="1"/>
    <col min="14602" max="14602" width="12.5703125" style="11" customWidth="1"/>
    <col min="14603" max="14603" width="17.5703125" style="11" customWidth="1"/>
    <col min="14604" max="14604" width="12" style="11" customWidth="1"/>
    <col min="14605" max="14605" width="8.5703125" style="11"/>
    <col min="14606" max="14606" width="12" style="11" customWidth="1"/>
    <col min="14607" max="14607" width="11.42578125" style="11" customWidth="1"/>
    <col min="14608" max="14609" width="12" style="11" customWidth="1"/>
    <col min="14610" max="14846" width="8.5703125" style="11"/>
    <col min="14847" max="14847" width="13.28515625" style="11" bestFit="1" customWidth="1"/>
    <col min="14848" max="14848" width="16.28515625" style="11" customWidth="1"/>
    <col min="14849" max="14849" width="15.28515625" style="11" customWidth="1"/>
    <col min="14850" max="14850" width="14.42578125" style="11" customWidth="1"/>
    <col min="14851" max="14851" width="14.28515625" style="11" bestFit="1" customWidth="1"/>
    <col min="14852" max="14852" width="12.7109375" style="11" customWidth="1"/>
    <col min="14853" max="14853" width="19" style="11" customWidth="1"/>
    <col min="14854" max="14854" width="13" style="11" customWidth="1"/>
    <col min="14855" max="14855" width="11.7109375" style="11" customWidth="1"/>
    <col min="14856" max="14856" width="12.7109375" style="11" customWidth="1"/>
    <col min="14857" max="14857" width="16.28515625" style="11" customWidth="1"/>
    <col min="14858" max="14858" width="12.5703125" style="11" customWidth="1"/>
    <col min="14859" max="14859" width="17.5703125" style="11" customWidth="1"/>
    <col min="14860" max="14860" width="12" style="11" customWidth="1"/>
    <col min="14861" max="14861" width="8.5703125" style="11"/>
    <col min="14862" max="14862" width="12" style="11" customWidth="1"/>
    <col min="14863" max="14863" width="11.42578125" style="11" customWidth="1"/>
    <col min="14864" max="14865" width="12" style="11" customWidth="1"/>
    <col min="14866" max="15102" width="8.5703125" style="11"/>
    <col min="15103" max="15103" width="13.28515625" style="11" bestFit="1" customWidth="1"/>
    <col min="15104" max="15104" width="16.28515625" style="11" customWidth="1"/>
    <col min="15105" max="15105" width="15.28515625" style="11" customWidth="1"/>
    <col min="15106" max="15106" width="14.42578125" style="11" customWidth="1"/>
    <col min="15107" max="15107" width="14.28515625" style="11" bestFit="1" customWidth="1"/>
    <col min="15108" max="15108" width="12.7109375" style="11" customWidth="1"/>
    <col min="15109" max="15109" width="19" style="11" customWidth="1"/>
    <col min="15110" max="15110" width="13" style="11" customWidth="1"/>
    <col min="15111" max="15111" width="11.7109375" style="11" customWidth="1"/>
    <col min="15112" max="15112" width="12.7109375" style="11" customWidth="1"/>
    <col min="15113" max="15113" width="16.28515625" style="11" customWidth="1"/>
    <col min="15114" max="15114" width="12.5703125" style="11" customWidth="1"/>
    <col min="15115" max="15115" width="17.5703125" style="11" customWidth="1"/>
    <col min="15116" max="15116" width="12" style="11" customWidth="1"/>
    <col min="15117" max="15117" width="8.5703125" style="11"/>
    <col min="15118" max="15118" width="12" style="11" customWidth="1"/>
    <col min="15119" max="15119" width="11.42578125" style="11" customWidth="1"/>
    <col min="15120" max="15121" width="12" style="11" customWidth="1"/>
    <col min="15122" max="15358" width="8.5703125" style="11"/>
    <col min="15359" max="15359" width="13.28515625" style="11" bestFit="1" customWidth="1"/>
    <col min="15360" max="15360" width="16.28515625" style="11" customWidth="1"/>
    <col min="15361" max="15361" width="15.28515625" style="11" customWidth="1"/>
    <col min="15362" max="15362" width="14.42578125" style="11" customWidth="1"/>
    <col min="15363" max="15363" width="14.28515625" style="11" bestFit="1" customWidth="1"/>
    <col min="15364" max="15364" width="12.7109375" style="11" customWidth="1"/>
    <col min="15365" max="15365" width="19" style="11" customWidth="1"/>
    <col min="15366" max="15366" width="13" style="11" customWidth="1"/>
    <col min="15367" max="15367" width="11.7109375" style="11" customWidth="1"/>
    <col min="15368" max="15368" width="12.7109375" style="11" customWidth="1"/>
    <col min="15369" max="15369" width="16.28515625" style="11" customWidth="1"/>
    <col min="15370" max="15370" width="12.5703125" style="11" customWidth="1"/>
    <col min="15371" max="15371" width="17.5703125" style="11" customWidth="1"/>
    <col min="15372" max="15372" width="12" style="11" customWidth="1"/>
    <col min="15373" max="15373" width="8.5703125" style="11"/>
    <col min="15374" max="15374" width="12" style="11" customWidth="1"/>
    <col min="15375" max="15375" width="11.42578125" style="11" customWidth="1"/>
    <col min="15376" max="15377" width="12" style="11" customWidth="1"/>
    <col min="15378" max="15614" width="8.5703125" style="11"/>
    <col min="15615" max="15615" width="13.28515625" style="11" bestFit="1" customWidth="1"/>
    <col min="15616" max="15616" width="16.28515625" style="11" customWidth="1"/>
    <col min="15617" max="15617" width="15.28515625" style="11" customWidth="1"/>
    <col min="15618" max="15618" width="14.42578125" style="11" customWidth="1"/>
    <col min="15619" max="15619" width="14.28515625" style="11" bestFit="1" customWidth="1"/>
    <col min="15620" max="15620" width="12.7109375" style="11" customWidth="1"/>
    <col min="15621" max="15621" width="19" style="11" customWidth="1"/>
    <col min="15622" max="15622" width="13" style="11" customWidth="1"/>
    <col min="15623" max="15623" width="11.7109375" style="11" customWidth="1"/>
    <col min="15624" max="15624" width="12.7109375" style="11" customWidth="1"/>
    <col min="15625" max="15625" width="16.28515625" style="11" customWidth="1"/>
    <col min="15626" max="15626" width="12.5703125" style="11" customWidth="1"/>
    <col min="15627" max="15627" width="17.5703125" style="11" customWidth="1"/>
    <col min="15628" max="15628" width="12" style="11" customWidth="1"/>
    <col min="15629" max="15629" width="8.5703125" style="11"/>
    <col min="15630" max="15630" width="12" style="11" customWidth="1"/>
    <col min="15631" max="15631" width="11.42578125" style="11" customWidth="1"/>
    <col min="15632" max="15633" width="12" style="11" customWidth="1"/>
    <col min="15634" max="15870" width="8.5703125" style="11"/>
    <col min="15871" max="15871" width="13.28515625" style="11" bestFit="1" customWidth="1"/>
    <col min="15872" max="15872" width="16.28515625" style="11" customWidth="1"/>
    <col min="15873" max="15873" width="15.28515625" style="11" customWidth="1"/>
    <col min="15874" max="15874" width="14.42578125" style="11" customWidth="1"/>
    <col min="15875" max="15875" width="14.28515625" style="11" bestFit="1" customWidth="1"/>
    <col min="15876" max="15876" width="12.7109375" style="11" customWidth="1"/>
    <col min="15877" max="15877" width="19" style="11" customWidth="1"/>
    <col min="15878" max="15878" width="13" style="11" customWidth="1"/>
    <col min="15879" max="15879" width="11.7109375" style="11" customWidth="1"/>
    <col min="15880" max="15880" width="12.7109375" style="11" customWidth="1"/>
    <col min="15881" max="15881" width="16.28515625" style="11" customWidth="1"/>
    <col min="15882" max="15882" width="12.5703125" style="11" customWidth="1"/>
    <col min="15883" max="15883" width="17.5703125" style="11" customWidth="1"/>
    <col min="15884" max="15884" width="12" style="11" customWidth="1"/>
    <col min="15885" max="15885" width="8.5703125" style="11"/>
    <col min="15886" max="15886" width="12" style="11" customWidth="1"/>
    <col min="15887" max="15887" width="11.42578125" style="11" customWidth="1"/>
    <col min="15888" max="15889" width="12" style="11" customWidth="1"/>
    <col min="15890" max="16126" width="8.5703125" style="11"/>
    <col min="16127" max="16127" width="13.28515625" style="11" bestFit="1" customWidth="1"/>
    <col min="16128" max="16128" width="16.28515625" style="11" customWidth="1"/>
    <col min="16129" max="16129" width="15.28515625" style="11" customWidth="1"/>
    <col min="16130" max="16130" width="14.42578125" style="11" customWidth="1"/>
    <col min="16131" max="16131" width="14.28515625" style="11" bestFit="1" customWidth="1"/>
    <col min="16132" max="16132" width="12.7109375" style="11" customWidth="1"/>
    <col min="16133" max="16133" width="19" style="11" customWidth="1"/>
    <col min="16134" max="16134" width="13" style="11" customWidth="1"/>
    <col min="16135" max="16135" width="11.7109375" style="11" customWidth="1"/>
    <col min="16136" max="16136" width="12.7109375" style="11" customWidth="1"/>
    <col min="16137" max="16137" width="16.28515625" style="11" customWidth="1"/>
    <col min="16138" max="16138" width="12.5703125" style="11" customWidth="1"/>
    <col min="16139" max="16139" width="17.5703125" style="11" customWidth="1"/>
    <col min="16140" max="16140" width="12" style="11" customWidth="1"/>
    <col min="16141" max="16141" width="8.5703125" style="11"/>
    <col min="16142" max="16142" width="12" style="11" customWidth="1"/>
    <col min="16143" max="16143" width="11.42578125" style="11" customWidth="1"/>
    <col min="16144" max="16145" width="12" style="11" customWidth="1"/>
    <col min="16146" max="16384" width="8.5703125" style="11"/>
  </cols>
  <sheetData>
    <row r="1" spans="1:14" ht="14.25" customHeight="1" x14ac:dyDescent="0.3">
      <c r="A1" s="495" t="s">
        <v>0</v>
      </c>
      <c r="B1" s="496"/>
      <c r="C1" s="496"/>
      <c r="D1" s="13"/>
      <c r="E1" s="14"/>
      <c r="F1" s="15"/>
      <c r="H1" s="527" t="s">
        <v>1</v>
      </c>
      <c r="I1" s="528"/>
      <c r="J1" s="528"/>
      <c r="K1" s="529"/>
    </row>
    <row r="2" spans="1:14" ht="12.75" customHeight="1" x14ac:dyDescent="0.3">
      <c r="A2" s="500" t="s">
        <v>2</v>
      </c>
      <c r="B2" s="501"/>
      <c r="C2" s="501"/>
      <c r="D2" s="17"/>
      <c r="E2" s="12"/>
      <c r="F2" s="18"/>
      <c r="H2" s="530"/>
      <c r="I2" s="531"/>
      <c r="J2" s="531"/>
      <c r="K2" s="532"/>
    </row>
    <row r="3" spans="1:14" ht="19.5" customHeight="1" thickBot="1" x14ac:dyDescent="0.35">
      <c r="A3" s="502" t="s">
        <v>3</v>
      </c>
      <c r="B3" s="503" t="s">
        <v>4</v>
      </c>
      <c r="C3" s="503" t="s">
        <v>4</v>
      </c>
      <c r="D3" s="20"/>
      <c r="E3" s="21"/>
      <c r="F3" s="22"/>
      <c r="H3" s="533"/>
      <c r="I3" s="534"/>
      <c r="J3" s="534"/>
      <c r="K3" s="535"/>
    </row>
    <row r="4" spans="1:14" ht="16.5" customHeight="1" x14ac:dyDescent="0.3">
      <c r="A4" s="23"/>
      <c r="B4" s="23"/>
      <c r="C4" s="23"/>
      <c r="D4" s="23"/>
      <c r="E4" s="23"/>
      <c r="F4" s="23"/>
      <c r="G4" s="23"/>
      <c r="H4" s="23"/>
      <c r="I4" s="23"/>
      <c r="J4" s="23"/>
      <c r="K4" s="25"/>
    </row>
    <row r="5" spans="1:14" ht="19.5" customHeight="1" x14ac:dyDescent="0.3">
      <c r="A5" s="525" t="s">
        <v>83</v>
      </c>
      <c r="B5" s="526"/>
      <c r="C5" s="526"/>
      <c r="D5" s="526"/>
      <c r="E5" s="526"/>
      <c r="F5" s="526"/>
      <c r="G5" s="526"/>
      <c r="H5" s="526"/>
      <c r="I5" s="526"/>
      <c r="J5" s="526"/>
      <c r="K5" s="526"/>
    </row>
    <row r="6" spans="1:14" ht="66" customHeight="1" x14ac:dyDescent="0.3">
      <c r="A6" s="472" t="s">
        <v>5</v>
      </c>
      <c r="B6" s="26" t="s">
        <v>6</v>
      </c>
      <c r="C6" s="26" t="s">
        <v>24</v>
      </c>
      <c r="D6" s="26" t="s">
        <v>56</v>
      </c>
      <c r="E6" s="26"/>
      <c r="F6" s="26"/>
      <c r="G6" s="26" t="s">
        <v>25</v>
      </c>
      <c r="H6" s="26" t="s">
        <v>75</v>
      </c>
      <c r="I6" s="62" t="s">
        <v>26</v>
      </c>
      <c r="J6" s="64" t="s">
        <v>37</v>
      </c>
      <c r="K6" s="64" t="s">
        <v>38</v>
      </c>
    </row>
    <row r="7" spans="1:14" ht="18" customHeight="1" x14ac:dyDescent="0.3">
      <c r="A7" s="472"/>
      <c r="B7" s="28" t="s">
        <v>81</v>
      </c>
      <c r="C7" s="29">
        <v>60102.87</v>
      </c>
      <c r="D7" s="30">
        <f>178.02*13</f>
        <v>2314.2600000000002</v>
      </c>
      <c r="E7" s="12"/>
      <c r="F7" s="31"/>
      <c r="G7" s="32">
        <f>+C7+D7</f>
        <v>62417.130000000005</v>
      </c>
      <c r="H7" s="33">
        <f>G7*38.38%</f>
        <v>23955.694494000003</v>
      </c>
      <c r="I7" s="34">
        <f>+ROUND(+G7+H7,2)</f>
        <v>86372.82</v>
      </c>
      <c r="J7" s="65"/>
      <c r="K7" s="79">
        <f>+ROUND(I7*J7,2)</f>
        <v>0</v>
      </c>
    </row>
    <row r="8" spans="1:14" ht="18" customHeight="1" x14ac:dyDescent="0.3">
      <c r="A8" s="472"/>
      <c r="B8" s="28" t="s">
        <v>8</v>
      </c>
      <c r="C8" s="29">
        <v>47015.77</v>
      </c>
      <c r="D8" s="30">
        <f>139.22*13</f>
        <v>1809.86</v>
      </c>
      <c r="E8" s="37"/>
      <c r="F8" s="31"/>
      <c r="G8" s="32">
        <f>+C8+D8</f>
        <v>48825.63</v>
      </c>
      <c r="H8" s="33">
        <f>G8*38.38%</f>
        <v>18739.276794000001</v>
      </c>
      <c r="I8" s="34">
        <f>+ROUND(+G8+H8,2)</f>
        <v>67564.91</v>
      </c>
      <c r="J8" s="65"/>
      <c r="K8" s="79">
        <f>+ROUND(I8*J8,2)</f>
        <v>0</v>
      </c>
      <c r="L8" s="67"/>
      <c r="N8" s="19"/>
    </row>
    <row r="9" spans="1:14" ht="14.25" customHeight="1" x14ac:dyDescent="0.3">
      <c r="A9" s="38"/>
      <c r="B9" s="39"/>
      <c r="C9" s="80"/>
      <c r="D9" s="80"/>
      <c r="E9" s="80"/>
      <c r="F9" s="80"/>
      <c r="G9" s="80"/>
      <c r="H9" s="80"/>
      <c r="I9" s="80"/>
      <c r="J9" s="81"/>
      <c r="K9" s="80"/>
      <c r="L9" s="67"/>
      <c r="M9" s="19"/>
      <c r="N9" s="19"/>
    </row>
    <row r="10" spans="1:14" ht="84" customHeight="1" x14ac:dyDescent="0.3">
      <c r="A10" s="472" t="s">
        <v>54</v>
      </c>
      <c r="B10" s="41"/>
      <c r="C10" s="26" t="s">
        <v>30</v>
      </c>
      <c r="D10" s="26" t="s">
        <v>57</v>
      </c>
      <c r="E10" s="26" t="s">
        <v>31</v>
      </c>
      <c r="F10" s="26" t="s">
        <v>51</v>
      </c>
      <c r="G10" s="26" t="s">
        <v>32</v>
      </c>
      <c r="H10" s="26" t="s">
        <v>75</v>
      </c>
      <c r="I10" s="62" t="s">
        <v>33</v>
      </c>
      <c r="J10" s="64" t="s">
        <v>37</v>
      </c>
      <c r="K10" s="64" t="s">
        <v>38</v>
      </c>
      <c r="N10" s="19"/>
    </row>
    <row r="11" spans="1:14" ht="15.75" customHeight="1" x14ac:dyDescent="0.3">
      <c r="A11" s="472"/>
      <c r="B11" s="37" t="s">
        <v>11</v>
      </c>
      <c r="C11" s="82">
        <v>23501.93</v>
      </c>
      <c r="D11" s="30">
        <f>75.38*12</f>
        <v>904.56</v>
      </c>
      <c r="E11" s="35"/>
      <c r="F11" s="42">
        <f>+ROUND((C11+D11+E11)/12,2)</f>
        <v>2033.87</v>
      </c>
      <c r="G11" s="35">
        <f>+F11+D11+C11+E11</f>
        <v>26440.36</v>
      </c>
      <c r="H11" s="33">
        <f>G11*38.38%</f>
        <v>10147.810168000002</v>
      </c>
      <c r="I11" s="34">
        <f>+ROUND(+G11+H11,2)</f>
        <v>36588.17</v>
      </c>
      <c r="J11" s="65"/>
      <c r="K11" s="79">
        <f>+ROUND(I11*J11,2)</f>
        <v>0</v>
      </c>
    </row>
    <row r="12" spans="1:14" x14ac:dyDescent="0.3">
      <c r="A12" s="472"/>
      <c r="B12" s="43"/>
      <c r="C12" s="46"/>
      <c r="D12" s="45"/>
      <c r="E12" s="49"/>
      <c r="F12" s="46"/>
      <c r="G12" s="46"/>
      <c r="H12" s="46"/>
      <c r="I12" s="46"/>
      <c r="J12" s="46"/>
      <c r="K12" s="46"/>
    </row>
    <row r="13" spans="1:14" x14ac:dyDescent="0.3">
      <c r="A13" s="472"/>
      <c r="B13" s="37" t="s">
        <v>12</v>
      </c>
      <c r="C13" s="82">
        <v>19351.97</v>
      </c>
      <c r="D13" s="30">
        <f>62.06*12</f>
        <v>744.72</v>
      </c>
      <c r="E13" s="35"/>
      <c r="F13" s="42">
        <f>+ROUND((C13+D13+E13)/12,2)</f>
        <v>1674.72</v>
      </c>
      <c r="G13" s="35">
        <f>+F13+D13+C13+E13</f>
        <v>21771.41</v>
      </c>
      <c r="H13" s="33">
        <f>G13*38.38%</f>
        <v>8355.8671580000009</v>
      </c>
      <c r="I13" s="34">
        <f>+ROUND(+G13+H13,2)</f>
        <v>30127.279999999999</v>
      </c>
      <c r="J13" s="65"/>
      <c r="K13" s="79">
        <f>+ROUND(I13*J13,2)</f>
        <v>0</v>
      </c>
    </row>
    <row r="14" spans="1:14" x14ac:dyDescent="0.3">
      <c r="A14" s="472"/>
      <c r="B14" s="48"/>
      <c r="C14" s="49"/>
      <c r="D14" s="45"/>
      <c r="E14" s="49"/>
      <c r="F14" s="49"/>
      <c r="G14" s="46"/>
      <c r="H14" s="49"/>
      <c r="I14" s="49"/>
      <c r="J14" s="49"/>
      <c r="K14" s="49"/>
    </row>
    <row r="15" spans="1:14" x14ac:dyDescent="0.3">
      <c r="A15" s="472"/>
      <c r="B15" s="37" t="s">
        <v>13</v>
      </c>
      <c r="C15" s="82">
        <v>18390.84</v>
      </c>
      <c r="D15" s="30">
        <f>58.98*12</f>
        <v>707.76</v>
      </c>
      <c r="E15" s="35"/>
      <c r="F15" s="42">
        <f>+ROUND((C15+D15+E15)/12,2)</f>
        <v>1591.55</v>
      </c>
      <c r="G15" s="35">
        <f>+F15+D15+C15+E15</f>
        <v>20690.150000000001</v>
      </c>
      <c r="H15" s="33">
        <f>G15*38.38%</f>
        <v>7940.879570000001</v>
      </c>
      <c r="I15" s="34">
        <f>+ROUND(+G15+H15,2)</f>
        <v>28631.03</v>
      </c>
      <c r="J15" s="65"/>
      <c r="K15" s="79">
        <f>+ROUND(I15*J15,2)</f>
        <v>0</v>
      </c>
    </row>
    <row r="16" spans="1:14" x14ac:dyDescent="0.3">
      <c r="A16" s="472"/>
      <c r="B16" s="43"/>
      <c r="C16" s="83"/>
      <c r="D16" s="45"/>
      <c r="E16" s="84"/>
      <c r="F16" s="83"/>
      <c r="G16" s="83"/>
      <c r="H16" s="85"/>
      <c r="I16" s="85"/>
      <c r="J16" s="85"/>
      <c r="K16" s="85"/>
    </row>
    <row r="17" spans="1:11" ht="33" customHeight="1" x14ac:dyDescent="0.35">
      <c r="B17" s="12"/>
      <c r="C17" s="86"/>
      <c r="D17" s="87"/>
      <c r="E17" s="87"/>
      <c r="F17" s="86"/>
      <c r="G17" s="88" t="s">
        <v>15</v>
      </c>
      <c r="H17" s="89" t="s">
        <v>16</v>
      </c>
      <c r="I17" s="90"/>
      <c r="J17" s="91">
        <f>+J7</f>
        <v>0</v>
      </c>
      <c r="K17" s="92">
        <f>+K7</f>
        <v>0</v>
      </c>
    </row>
    <row r="18" spans="1:11" ht="29.25" customHeight="1" x14ac:dyDescent="0.35">
      <c r="B18" s="72"/>
      <c r="C18" s="72"/>
      <c r="D18" s="12"/>
      <c r="E18" s="12"/>
      <c r="F18" s="72"/>
      <c r="G18" s="88" t="s">
        <v>15</v>
      </c>
      <c r="H18" s="93" t="s">
        <v>17</v>
      </c>
      <c r="I18" s="31"/>
      <c r="J18" s="94">
        <f>+SUM(J8:J16)</f>
        <v>0</v>
      </c>
      <c r="K18" s="79">
        <f>+SUM(K8:K16)</f>
        <v>0</v>
      </c>
    </row>
    <row r="19" spans="1:11" ht="37.5" customHeight="1" x14ac:dyDescent="0.3">
      <c r="B19" s="72"/>
      <c r="C19" s="72"/>
      <c r="D19" s="72"/>
      <c r="E19" s="72"/>
      <c r="F19" s="72"/>
      <c r="G19" s="72"/>
      <c r="H19" s="9" t="s">
        <v>18</v>
      </c>
      <c r="I19" s="9"/>
      <c r="J19" s="73">
        <f>+SUM(J7:J16)</f>
        <v>0</v>
      </c>
      <c r="K19" s="66">
        <f>+SUM(K7:K16)</f>
        <v>0</v>
      </c>
    </row>
    <row r="20" spans="1:11" ht="18.75" customHeight="1" x14ac:dyDescent="0.3">
      <c r="I20" s="47"/>
      <c r="J20" s="47"/>
      <c r="K20" s="47"/>
    </row>
    <row r="21" spans="1:11" ht="19.5" thickBot="1" x14ac:dyDescent="0.35"/>
    <row r="22" spans="1:11" x14ac:dyDescent="0.3">
      <c r="A22" s="482" t="s">
        <v>48</v>
      </c>
      <c r="B22" s="483"/>
      <c r="C22" s="483"/>
      <c r="D22" s="483"/>
      <c r="E22" s="483"/>
      <c r="F22" s="483"/>
      <c r="G22" s="483"/>
      <c r="H22" s="483"/>
      <c r="I22" s="483"/>
      <c r="J22" s="483"/>
      <c r="K22" s="484"/>
    </row>
    <row r="23" spans="1:11" ht="44.25" customHeight="1" x14ac:dyDescent="0.3">
      <c r="A23" s="459" t="s">
        <v>78</v>
      </c>
      <c r="B23" s="459"/>
      <c r="C23" s="459"/>
      <c r="D23" s="459"/>
      <c r="E23" s="459"/>
      <c r="F23" s="459"/>
      <c r="G23" s="459"/>
      <c r="H23" s="459"/>
      <c r="I23" s="459"/>
      <c r="J23" s="459"/>
      <c r="K23" s="459"/>
    </row>
    <row r="24" spans="1:11" ht="51.75" customHeight="1" thickBot="1" x14ac:dyDescent="0.35">
      <c r="A24" s="522" t="s">
        <v>82</v>
      </c>
      <c r="B24" s="523"/>
      <c r="C24" s="523"/>
      <c r="D24" s="523"/>
      <c r="E24" s="523"/>
      <c r="F24" s="523"/>
      <c r="G24" s="523"/>
      <c r="H24" s="523"/>
      <c r="I24" s="523"/>
      <c r="J24" s="523"/>
      <c r="K24" s="524"/>
    </row>
  </sheetData>
  <sheetProtection selectLockedCells="1" selectUnlockedCells="1"/>
  <mergeCells count="11">
    <mergeCell ref="A10:A16"/>
    <mergeCell ref="A22:K22"/>
    <mergeCell ref="A23:K23"/>
    <mergeCell ref="A24:K24"/>
    <mergeCell ref="A1:C1"/>
    <mergeCell ref="A2:C2"/>
    <mergeCell ref="A3:C3"/>
    <mergeCell ref="A5:K5"/>
    <mergeCell ref="A6:A8"/>
    <mergeCell ref="H1:K1"/>
    <mergeCell ref="H2:K3"/>
  </mergeCells>
  <pageMargins left="0.45" right="0.47013888888888888" top="0.62013888888888891" bottom="0.47013888888888888" header="0.51180555555555551" footer="0.51180555555555551"/>
  <pageSetup paperSize="9" scale="69"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1E71D-307C-4C15-9FF7-EA2B9B4E2029}">
  <sheetPr>
    <tabColor theme="5"/>
    <pageSetUpPr fitToPage="1"/>
  </sheetPr>
  <dimension ref="A1:AB26"/>
  <sheetViews>
    <sheetView showGridLines="0" topLeftCell="A6" zoomScale="80" zoomScaleNormal="80" zoomScaleSheetLayoutView="50" workbookViewId="0">
      <selection activeCell="D3" sqref="D3:I3"/>
    </sheetView>
  </sheetViews>
  <sheetFormatPr defaultRowHeight="15" x14ac:dyDescent="0.25"/>
  <cols>
    <col min="4" max="4" width="1.28515625" customWidth="1"/>
    <col min="5" max="5" width="14.42578125" customWidth="1"/>
    <col min="6" max="8" width="13.5703125" customWidth="1"/>
    <col min="9" max="9" width="3.28515625" customWidth="1"/>
    <col min="10" max="14" width="15.7109375" customWidth="1"/>
    <col min="15" max="15" width="2.28515625" customWidth="1"/>
    <col min="16" max="16" width="15.7109375" customWidth="1"/>
    <col min="17" max="17" width="2.28515625" customWidth="1"/>
    <col min="18" max="20" width="15.7109375" customWidth="1"/>
    <col min="21" max="21" width="2.28515625" customWidth="1"/>
    <col min="22" max="22" width="14.85546875" customWidth="1"/>
    <col min="23" max="23" width="2.28515625" customWidth="1"/>
    <col min="24" max="26" width="15.7109375" customWidth="1"/>
    <col min="27" max="27" width="2.28515625" customWidth="1"/>
    <col min="28" max="28" width="15.7109375" customWidth="1"/>
  </cols>
  <sheetData>
    <row r="1" spans="1:28" ht="35.25" customHeight="1" x14ac:dyDescent="0.25">
      <c r="A1" s="547" t="s">
        <v>0</v>
      </c>
      <c r="B1" s="548"/>
      <c r="C1" s="548"/>
      <c r="D1" s="549" t="s">
        <v>293</v>
      </c>
      <c r="E1" s="549"/>
      <c r="F1" s="549"/>
      <c r="G1" s="549"/>
      <c r="H1" s="549"/>
      <c r="I1" s="550"/>
      <c r="J1" s="167"/>
      <c r="K1" s="551" t="s">
        <v>1</v>
      </c>
      <c r="L1" s="551"/>
      <c r="M1" s="551"/>
      <c r="N1" s="551"/>
      <c r="O1" s="551"/>
      <c r="P1" s="540"/>
      <c r="Q1" s="540"/>
      <c r="R1" s="540"/>
    </row>
    <row r="2" spans="1:28" ht="35.25" customHeight="1" x14ac:dyDescent="0.25">
      <c r="A2" s="552" t="s">
        <v>2</v>
      </c>
      <c r="B2" s="553"/>
      <c r="C2" s="553"/>
      <c r="D2" s="554">
        <v>644259734</v>
      </c>
      <c r="E2" s="554"/>
      <c r="F2" s="554"/>
      <c r="G2" s="554"/>
      <c r="H2" s="554"/>
      <c r="I2" s="555"/>
      <c r="J2" s="169"/>
      <c r="K2" s="556" t="s">
        <v>292</v>
      </c>
      <c r="L2" s="556"/>
      <c r="M2" s="556"/>
      <c r="N2" s="556"/>
      <c r="O2" s="556"/>
      <c r="P2" s="540"/>
      <c r="Q2" s="540"/>
      <c r="R2" s="540"/>
    </row>
    <row r="3" spans="1:28" ht="35.25" customHeight="1" thickBot="1" x14ac:dyDescent="0.3">
      <c r="A3" s="557" t="s">
        <v>3</v>
      </c>
      <c r="B3" s="558" t="s">
        <v>4</v>
      </c>
      <c r="C3" s="558" t="s">
        <v>4</v>
      </c>
      <c r="D3" s="559" t="s">
        <v>291</v>
      </c>
      <c r="E3" s="559"/>
      <c r="F3" s="559"/>
      <c r="G3" s="559"/>
      <c r="H3" s="559"/>
      <c r="I3" s="560"/>
      <c r="J3" s="168"/>
      <c r="K3" s="556"/>
      <c r="L3" s="556"/>
      <c r="M3" s="556"/>
      <c r="N3" s="556"/>
      <c r="O3" s="556"/>
      <c r="P3" s="540"/>
      <c r="Q3" s="540"/>
      <c r="R3" s="540"/>
    </row>
    <row r="4" spans="1:28" ht="15.75" thickBot="1" x14ac:dyDescent="0.3"/>
    <row r="5" spans="1:28" s="102" customFormat="1" ht="72.75" customHeight="1" thickTop="1" thickBot="1" x14ac:dyDescent="0.3">
      <c r="K5" s="543" t="s">
        <v>186</v>
      </c>
      <c r="L5" s="544"/>
      <c r="M5" s="545" t="s">
        <v>187</v>
      </c>
      <c r="N5" s="546"/>
      <c r="R5" s="541" t="s">
        <v>120</v>
      </c>
      <c r="S5" s="542"/>
      <c r="T5" s="172" t="s">
        <v>121</v>
      </c>
    </row>
    <row r="6" spans="1:28" ht="77.25" customHeight="1" thickTop="1" x14ac:dyDescent="0.25">
      <c r="A6" s="538" t="s">
        <v>88</v>
      </c>
      <c r="B6" s="538"/>
      <c r="C6" s="538"/>
      <c r="D6" s="103"/>
      <c r="E6" s="104" t="s">
        <v>184</v>
      </c>
      <c r="F6" s="105" t="s">
        <v>95</v>
      </c>
      <c r="G6" s="105" t="s">
        <v>96</v>
      </c>
      <c r="H6" s="106" t="s">
        <v>125</v>
      </c>
      <c r="I6" s="103"/>
      <c r="J6" s="194" t="s">
        <v>131</v>
      </c>
      <c r="K6" s="136" t="s">
        <v>117</v>
      </c>
      <c r="L6" s="107" t="s">
        <v>118</v>
      </c>
      <c r="M6" s="108" t="s">
        <v>106</v>
      </c>
      <c r="N6" s="144" t="s">
        <v>107</v>
      </c>
      <c r="P6" s="109" t="s">
        <v>126</v>
      </c>
      <c r="R6" s="173" t="s">
        <v>104</v>
      </c>
      <c r="S6" s="179" t="s">
        <v>105</v>
      </c>
      <c r="T6" s="184" t="s">
        <v>122</v>
      </c>
      <c r="V6" s="149" t="s">
        <v>133</v>
      </c>
      <c r="X6" s="193" t="s">
        <v>128</v>
      </c>
      <c r="Y6" s="193" t="s">
        <v>129</v>
      </c>
      <c r="Z6" s="197" t="s">
        <v>130</v>
      </c>
      <c r="AB6" s="149" t="s">
        <v>132</v>
      </c>
    </row>
    <row r="7" spans="1:28" s="119" customFormat="1" ht="36.75" customHeight="1" x14ac:dyDescent="0.25">
      <c r="A7" s="536" t="s">
        <v>89</v>
      </c>
      <c r="B7" s="536"/>
      <c r="C7" s="536"/>
      <c r="D7" s="110"/>
      <c r="E7" s="111">
        <v>0</v>
      </c>
      <c r="F7" s="112">
        <f>'Tab. 2.1  Presenti in servizio'!J7</f>
        <v>0</v>
      </c>
      <c r="G7" s="113">
        <f>+'Tab. 2.2 Comandati out'!J7</f>
        <v>0</v>
      </c>
      <c r="H7" s="114">
        <f>E7-F7-G7</f>
        <v>0</v>
      </c>
      <c r="I7" s="110"/>
      <c r="J7" s="195"/>
      <c r="K7" s="137"/>
      <c r="L7" s="116"/>
      <c r="M7" s="117"/>
      <c r="N7" s="145"/>
      <c r="P7" s="118">
        <f>H7-(SUM(J7:N7))</f>
        <v>0</v>
      </c>
      <c r="R7" s="174"/>
      <c r="S7" s="178"/>
      <c r="T7" s="185"/>
      <c r="V7" s="150">
        <f>P7-R7-S7-T7</f>
        <v>0</v>
      </c>
      <c r="X7" s="192">
        <f>'Tab. 2.1  Presenti in servizio'!K7</f>
        <v>0</v>
      </c>
      <c r="Y7" s="192">
        <f>'Tab. 2.1  Presenti in servizio'!L7</f>
        <v>0</v>
      </c>
      <c r="Z7" s="198"/>
      <c r="AB7" s="150">
        <f>V7-(SUM(X7:Z7))</f>
        <v>0</v>
      </c>
    </row>
    <row r="8" spans="1:28" s="119" customFormat="1" ht="36.75" customHeight="1" x14ac:dyDescent="0.25">
      <c r="A8" s="536" t="s">
        <v>90</v>
      </c>
      <c r="B8" s="536"/>
      <c r="C8" s="536"/>
      <c r="D8" s="110"/>
      <c r="E8" s="111">
        <v>0</v>
      </c>
      <c r="F8" s="112">
        <f>'Tab. 2.1  Presenti in servizio'!J8</f>
        <v>0</v>
      </c>
      <c r="G8" s="113">
        <f>+'Tab. 2.2 Comandati out'!J8</f>
        <v>0</v>
      </c>
      <c r="H8" s="114">
        <f>E8-F8-G8</f>
        <v>0</v>
      </c>
      <c r="I8" s="110"/>
      <c r="J8" s="195"/>
      <c r="K8" s="137"/>
      <c r="L8" s="116"/>
      <c r="M8" s="117"/>
      <c r="N8" s="145"/>
      <c r="P8" s="118">
        <f>H8-(SUM(J8:N8))</f>
        <v>0</v>
      </c>
      <c r="R8" s="174"/>
      <c r="S8" s="178"/>
      <c r="T8" s="185"/>
      <c r="V8" s="150">
        <f>P8-R8-S8-T8</f>
        <v>0</v>
      </c>
      <c r="X8" s="192">
        <f>'Tab. 2.1  Presenti in servizio'!K8</f>
        <v>0</v>
      </c>
      <c r="Y8" s="192">
        <f>'Tab. 2.1  Presenti in servizio'!L8</f>
        <v>0</v>
      </c>
      <c r="Z8" s="198"/>
      <c r="AB8" s="150">
        <f>V8-(SUM(X8:Z8))</f>
        <v>0</v>
      </c>
    </row>
    <row r="9" spans="1:28" s="3" customFormat="1" ht="7.5" customHeight="1" x14ac:dyDescent="0.25">
      <c r="A9" s="120"/>
      <c r="B9" s="121"/>
      <c r="C9" s="122"/>
      <c r="D9" s="123"/>
      <c r="E9" s="124"/>
      <c r="F9" s="124"/>
      <c r="G9" s="124"/>
      <c r="H9" s="125"/>
      <c r="I9" s="123"/>
      <c r="J9" s="186"/>
      <c r="K9" s="138"/>
      <c r="L9" s="126"/>
      <c r="M9" s="126"/>
      <c r="N9" s="127"/>
      <c r="P9" s="128"/>
      <c r="R9" s="175"/>
      <c r="S9" s="180"/>
      <c r="T9" s="186"/>
      <c r="V9" s="151">
        <f t="shared" ref="V9" si="0">P9-R9-S9</f>
        <v>0</v>
      </c>
      <c r="X9" s="170"/>
      <c r="Y9" s="170"/>
      <c r="Z9" s="170"/>
      <c r="AB9" s="151"/>
    </row>
    <row r="10" spans="1:28" s="119" customFormat="1" ht="36.75" customHeight="1" x14ac:dyDescent="0.25">
      <c r="A10" s="536" t="s">
        <v>200</v>
      </c>
      <c r="B10" s="536"/>
      <c r="C10" s="536"/>
      <c r="D10" s="110"/>
      <c r="E10" s="275">
        <v>0</v>
      </c>
      <c r="F10" s="112">
        <f>+'Tab. 2.1  Presenti in servizio'!J11</f>
        <v>0</v>
      </c>
      <c r="G10" s="171">
        <f>+'Tab. 2.2 Comandati out'!J11</f>
        <v>0</v>
      </c>
      <c r="H10" s="114">
        <f t="shared" ref="H10:H15" si="1">E10-F10-G10</f>
        <v>0</v>
      </c>
      <c r="I10" s="110"/>
      <c r="J10" s="195"/>
      <c r="K10" s="271"/>
      <c r="L10" s="272"/>
      <c r="M10" s="273"/>
      <c r="N10" s="274"/>
      <c r="P10" s="118">
        <f t="shared" ref="P10:P15" si="2">H10-(SUM(J10:N10))</f>
        <v>0</v>
      </c>
      <c r="R10" s="174"/>
      <c r="S10" s="178"/>
      <c r="T10" s="185"/>
      <c r="V10" s="150">
        <f t="shared" ref="V10:V15" si="3">P10-R10-S10-T10</f>
        <v>0</v>
      </c>
      <c r="X10" s="192">
        <f>+'Tab. 2.1  Presenti in servizio'!K11</f>
        <v>0</v>
      </c>
      <c r="Y10" s="192">
        <f>+'Tab. 2.1  Presenti in servizio'!L11</f>
        <v>0</v>
      </c>
      <c r="Z10" s="198"/>
      <c r="AB10" s="150">
        <f t="shared" ref="AB10:AB15" si="4">V10-(SUM(X10:Z10))</f>
        <v>0</v>
      </c>
    </row>
    <row r="11" spans="1:28" s="119" customFormat="1" ht="36.75" customHeight="1" x14ac:dyDescent="0.25">
      <c r="A11" s="536" t="s">
        <v>201</v>
      </c>
      <c r="B11" s="536"/>
      <c r="C11" s="536"/>
      <c r="D11" s="110"/>
      <c r="E11" s="275">
        <v>1</v>
      </c>
      <c r="F11" s="112">
        <f>+'Tab. 2.1  Presenti in servizio'!J12</f>
        <v>0</v>
      </c>
      <c r="G11" s="171">
        <f>+'Tab. 2.2 Comandati out'!J12</f>
        <v>0</v>
      </c>
      <c r="H11" s="114">
        <f t="shared" si="1"/>
        <v>1</v>
      </c>
      <c r="I11" s="110"/>
      <c r="J11" s="195"/>
      <c r="K11" s="271"/>
      <c r="L11" s="272"/>
      <c r="M11" s="273"/>
      <c r="N11" s="274"/>
      <c r="P11" s="118">
        <f t="shared" si="2"/>
        <v>1</v>
      </c>
      <c r="R11" s="174"/>
      <c r="S11" s="178"/>
      <c r="T11" s="185"/>
      <c r="V11" s="150">
        <f t="shared" si="3"/>
        <v>1</v>
      </c>
      <c r="X11" s="192">
        <f>+'Tab. 2.1  Presenti in servizio'!K12</f>
        <v>0</v>
      </c>
      <c r="Y11" s="192">
        <f>+'Tab. 2.1  Presenti in servizio'!L12</f>
        <v>0</v>
      </c>
      <c r="Z11" s="198"/>
      <c r="AB11" s="150">
        <f t="shared" si="4"/>
        <v>1</v>
      </c>
    </row>
    <row r="12" spans="1:28" s="119" customFormat="1" ht="36.75" customHeight="1" x14ac:dyDescent="0.25">
      <c r="A12" s="536" t="s">
        <v>202</v>
      </c>
      <c r="B12" s="536"/>
      <c r="C12" s="536"/>
      <c r="D12" s="110"/>
      <c r="E12" s="275">
        <v>0</v>
      </c>
      <c r="F12" s="112">
        <f>+'Tab. 2.1  Presenti in servizio'!J13</f>
        <v>0</v>
      </c>
      <c r="G12" s="171">
        <f>+'Tab. 2.2 Comandati out'!J13</f>
        <v>0</v>
      </c>
      <c r="H12" s="114">
        <f t="shared" si="1"/>
        <v>0</v>
      </c>
      <c r="I12" s="110"/>
      <c r="J12" s="195"/>
      <c r="K12" s="271"/>
      <c r="L12" s="272"/>
      <c r="M12" s="273"/>
      <c r="N12" s="274"/>
      <c r="P12" s="118">
        <f t="shared" si="2"/>
        <v>0</v>
      </c>
      <c r="R12" s="174"/>
      <c r="S12" s="178"/>
      <c r="T12" s="185"/>
      <c r="V12" s="150">
        <f t="shared" si="3"/>
        <v>0</v>
      </c>
      <c r="X12" s="192">
        <f>+'Tab. 2.1  Presenti in servizio'!K13</f>
        <v>0</v>
      </c>
      <c r="Y12" s="192">
        <f>+'Tab. 2.1  Presenti in servizio'!L13</f>
        <v>0</v>
      </c>
      <c r="Z12" s="198"/>
      <c r="AB12" s="150">
        <f t="shared" si="4"/>
        <v>0</v>
      </c>
    </row>
    <row r="13" spans="1:28" s="119" customFormat="1" ht="36.75" customHeight="1" x14ac:dyDescent="0.25">
      <c r="A13" s="536" t="s">
        <v>203</v>
      </c>
      <c r="B13" s="536"/>
      <c r="C13" s="536"/>
      <c r="D13" s="110"/>
      <c r="E13" s="275">
        <v>0</v>
      </c>
      <c r="F13" s="112">
        <f>+'Tab. 2.1  Presenti in servizio'!J14</f>
        <v>0</v>
      </c>
      <c r="G13" s="171">
        <f>+'Tab. 2.2 Comandati out'!J14</f>
        <v>0</v>
      </c>
      <c r="H13" s="114">
        <f t="shared" si="1"/>
        <v>0</v>
      </c>
      <c r="I13" s="110"/>
      <c r="J13" s="195"/>
      <c r="K13" s="271"/>
      <c r="L13" s="272"/>
      <c r="M13" s="273"/>
      <c r="N13" s="274"/>
      <c r="P13" s="118">
        <f t="shared" si="2"/>
        <v>0</v>
      </c>
      <c r="R13" s="174"/>
      <c r="S13" s="178"/>
      <c r="T13" s="185"/>
      <c r="V13" s="150">
        <f t="shared" si="3"/>
        <v>0</v>
      </c>
      <c r="X13" s="192">
        <f>+'Tab. 2.1  Presenti in servizio'!K14</f>
        <v>0</v>
      </c>
      <c r="Y13" s="192">
        <f>+'Tab. 2.1  Presenti in servizio'!L14</f>
        <v>0</v>
      </c>
      <c r="Z13" s="198"/>
      <c r="AB13" s="150">
        <f t="shared" si="4"/>
        <v>0</v>
      </c>
    </row>
    <row r="14" spans="1:28" s="119" customFormat="1" ht="36.75" customHeight="1" x14ac:dyDescent="0.25">
      <c r="A14" s="536" t="s">
        <v>204</v>
      </c>
      <c r="B14" s="536"/>
      <c r="C14" s="536"/>
      <c r="D14" s="110"/>
      <c r="E14" s="275">
        <v>0</v>
      </c>
      <c r="F14" s="112">
        <f>+'Tab. 2.1  Presenti in servizio'!J15</f>
        <v>0</v>
      </c>
      <c r="G14" s="171">
        <f>+'Tab. 2.2 Comandati out'!J15</f>
        <v>0</v>
      </c>
      <c r="H14" s="114">
        <f t="shared" si="1"/>
        <v>0</v>
      </c>
      <c r="I14" s="110"/>
      <c r="J14" s="195"/>
      <c r="K14" s="271"/>
      <c r="L14" s="272"/>
      <c r="M14" s="273"/>
      <c r="N14" s="274"/>
      <c r="P14" s="118">
        <f t="shared" si="2"/>
        <v>0</v>
      </c>
      <c r="R14" s="174"/>
      <c r="S14" s="178"/>
      <c r="T14" s="185"/>
      <c r="V14" s="150">
        <f t="shared" si="3"/>
        <v>0</v>
      </c>
      <c r="X14" s="192">
        <f>+'Tab. 2.1  Presenti in servizio'!K15</f>
        <v>0</v>
      </c>
      <c r="Y14" s="192">
        <f>+'Tab. 2.1  Presenti in servizio'!L15</f>
        <v>0</v>
      </c>
      <c r="Z14" s="198"/>
      <c r="AB14" s="150">
        <f t="shared" si="4"/>
        <v>0</v>
      </c>
    </row>
    <row r="15" spans="1:28" s="119" customFormat="1" ht="36.75" customHeight="1" x14ac:dyDescent="0.25">
      <c r="A15" s="536" t="s">
        <v>205</v>
      </c>
      <c r="B15" s="536"/>
      <c r="C15" s="536"/>
      <c r="D15" s="110"/>
      <c r="E15" s="275">
        <v>2</v>
      </c>
      <c r="F15" s="112">
        <f>+'Tab. 2.1  Presenti in servizio'!J16</f>
        <v>0</v>
      </c>
      <c r="G15" s="171">
        <f>+'Tab. 2.2 Comandati out'!J16</f>
        <v>0</v>
      </c>
      <c r="H15" s="114">
        <f t="shared" si="1"/>
        <v>2</v>
      </c>
      <c r="I15" s="110"/>
      <c r="J15" s="195"/>
      <c r="K15" s="271"/>
      <c r="L15" s="272"/>
      <c r="M15" s="273"/>
      <c r="N15" s="274"/>
      <c r="P15" s="118">
        <f t="shared" si="2"/>
        <v>2</v>
      </c>
      <c r="R15" s="174"/>
      <c r="S15" s="178"/>
      <c r="T15" s="185"/>
      <c r="V15" s="150">
        <f t="shared" si="3"/>
        <v>2</v>
      </c>
      <c r="X15" s="192">
        <f>+'Tab. 2.1  Presenti in servizio'!K16</f>
        <v>0</v>
      </c>
      <c r="Y15" s="192">
        <f>+'Tab. 2.1  Presenti in servizio'!L16</f>
        <v>0</v>
      </c>
      <c r="Z15" s="198"/>
      <c r="AB15" s="150">
        <f t="shared" si="4"/>
        <v>2</v>
      </c>
    </row>
    <row r="16" spans="1:28" s="3" customFormat="1" ht="7.5" customHeight="1" x14ac:dyDescent="0.25">
      <c r="A16" s="120"/>
      <c r="B16" s="121"/>
      <c r="C16" s="122"/>
      <c r="D16" s="123"/>
      <c r="E16" s="124"/>
      <c r="F16" s="124"/>
      <c r="G16" s="124"/>
      <c r="H16" s="125"/>
      <c r="I16" s="123"/>
      <c r="J16" s="186"/>
      <c r="K16" s="138"/>
      <c r="L16" s="126"/>
      <c r="M16" s="126"/>
      <c r="N16" s="127"/>
      <c r="P16" s="128"/>
      <c r="R16" s="175"/>
      <c r="S16" s="180"/>
      <c r="T16" s="186"/>
      <c r="V16" s="151">
        <f t="shared" ref="V16" si="5">P16-R16-S16</f>
        <v>0</v>
      </c>
      <c r="X16" s="170"/>
      <c r="Y16" s="170"/>
      <c r="Z16" s="170"/>
      <c r="AB16" s="151"/>
    </row>
    <row r="17" spans="1:28" s="119" customFormat="1" ht="36.75" customHeight="1" x14ac:dyDescent="0.25">
      <c r="A17" s="536" t="s">
        <v>108</v>
      </c>
      <c r="B17" s="536"/>
      <c r="C17" s="536"/>
      <c r="D17" s="110"/>
      <c r="E17" s="129">
        <v>0</v>
      </c>
      <c r="F17" s="112">
        <f>'Tab. 2.1  Presenti in servizio'!J19</f>
        <v>0</v>
      </c>
      <c r="G17" s="113">
        <f>+'Tab. 2.2 Comandati out'!J19</f>
        <v>0</v>
      </c>
      <c r="H17" s="114">
        <f>E17-F17-G17</f>
        <v>0</v>
      </c>
      <c r="I17" s="110"/>
      <c r="J17" s="195"/>
      <c r="K17" s="137"/>
      <c r="L17" s="115"/>
      <c r="M17" s="117"/>
      <c r="N17" s="146"/>
      <c r="P17" s="118">
        <f>H17-(SUM(J17:N17))</f>
        <v>0</v>
      </c>
      <c r="R17" s="174"/>
      <c r="S17" s="181"/>
      <c r="T17" s="187"/>
      <c r="V17" s="150">
        <f>P17-R17-S17-T17</f>
        <v>0</v>
      </c>
      <c r="X17" s="190"/>
      <c r="Y17" s="190"/>
      <c r="Z17" s="192">
        <f>'Tab. 2.1  Presenti in servizio'!K19</f>
        <v>0</v>
      </c>
      <c r="AB17" s="150">
        <f>V17-(SUM(X17:Z17))</f>
        <v>0</v>
      </c>
    </row>
    <row r="18" spans="1:28" s="119" customFormat="1" ht="36.75" customHeight="1" x14ac:dyDescent="0.25">
      <c r="A18" s="536" t="s">
        <v>91</v>
      </c>
      <c r="B18" s="536"/>
      <c r="C18" s="536"/>
      <c r="D18" s="110"/>
      <c r="E18" s="129">
        <v>0</v>
      </c>
      <c r="F18" s="112">
        <f>'Tab. 2.1  Presenti in servizio'!J22</f>
        <v>7</v>
      </c>
      <c r="G18" s="130">
        <f>+'Tab. 2.2 Comandati out'!J22</f>
        <v>0</v>
      </c>
      <c r="H18" s="114">
        <v>0</v>
      </c>
      <c r="I18" s="110"/>
      <c r="J18" s="196"/>
      <c r="K18" s="139"/>
      <c r="L18" s="131"/>
      <c r="M18" s="132"/>
      <c r="N18" s="147"/>
      <c r="P18" s="118">
        <v>0</v>
      </c>
      <c r="R18" s="176"/>
      <c r="S18" s="182"/>
      <c r="T18" s="188"/>
      <c r="V18" s="150">
        <f>P18-R18-S18-T18</f>
        <v>0</v>
      </c>
      <c r="X18" s="191"/>
      <c r="Y18" s="191"/>
      <c r="Z18" s="192">
        <f>'Tab. 2.1  Presenti in servizio'!K22</f>
        <v>0</v>
      </c>
      <c r="AB18" s="150">
        <f>V18-(SUM(X18:Z18))</f>
        <v>0</v>
      </c>
    </row>
    <row r="19" spans="1:28" s="119" customFormat="1" ht="36.75" customHeight="1" x14ac:dyDescent="0.25">
      <c r="A19" s="536" t="s">
        <v>92</v>
      </c>
      <c r="B19" s="536"/>
      <c r="C19" s="536"/>
      <c r="D19" s="110"/>
      <c r="E19" s="129">
        <v>1</v>
      </c>
      <c r="F19" s="112">
        <f>'Tab. 2.1  Presenti in servizio'!J24</f>
        <v>9</v>
      </c>
      <c r="G19" s="130">
        <f>+'Tab. 2.2 Comandati out'!J24</f>
        <v>0</v>
      </c>
      <c r="H19" s="114">
        <v>1</v>
      </c>
      <c r="I19" s="110"/>
      <c r="J19" s="196"/>
      <c r="K19" s="139"/>
      <c r="L19" s="131"/>
      <c r="M19" s="132"/>
      <c r="N19" s="147"/>
      <c r="P19" s="118">
        <v>1</v>
      </c>
      <c r="R19" s="176"/>
      <c r="S19" s="182"/>
      <c r="T19" s="188"/>
      <c r="V19" s="150">
        <f>P19-R19-S19-T19</f>
        <v>1</v>
      </c>
      <c r="X19" s="191"/>
      <c r="Y19" s="191"/>
      <c r="Z19" s="192">
        <f>'Tab. 2.1  Presenti in servizio'!K24</f>
        <v>0</v>
      </c>
      <c r="AB19" s="150">
        <f>V19-(SUM(X19:Z19))</f>
        <v>1</v>
      </c>
    </row>
    <row r="20" spans="1:28" s="119" customFormat="1" ht="36.75" customHeight="1" x14ac:dyDescent="0.25">
      <c r="A20" s="536" t="s">
        <v>93</v>
      </c>
      <c r="B20" s="536"/>
      <c r="C20" s="536"/>
      <c r="D20" s="110"/>
      <c r="E20" s="129">
        <v>0</v>
      </c>
      <c r="F20" s="112">
        <f>'Tab. 2.1  Presenti in servizio'!J26</f>
        <v>1</v>
      </c>
      <c r="G20" s="130">
        <f>+'Tab. 2.2 Comandati out'!J26</f>
        <v>0</v>
      </c>
      <c r="H20" s="114">
        <v>0</v>
      </c>
      <c r="I20" s="110"/>
      <c r="J20" s="195"/>
      <c r="K20" s="137"/>
      <c r="L20" s="116"/>
      <c r="M20" s="117"/>
      <c r="N20" s="145"/>
      <c r="P20" s="118">
        <v>0</v>
      </c>
      <c r="R20" s="174"/>
      <c r="S20" s="178"/>
      <c r="T20" s="185"/>
      <c r="V20" s="150">
        <f>P20-R20-S20-T20</f>
        <v>0</v>
      </c>
      <c r="X20" s="190"/>
      <c r="Y20" s="190"/>
      <c r="Z20" s="192">
        <f>'Tab. 2.1  Presenti in servizio'!K26</f>
        <v>0</v>
      </c>
      <c r="AB20" s="150">
        <f>V20-(SUM(X20:Z20))</f>
        <v>0</v>
      </c>
    </row>
    <row r="21" spans="1:28" s="3" customFormat="1" ht="7.5" customHeight="1" x14ac:dyDescent="0.25">
      <c r="A21" s="120"/>
      <c r="B21" s="121"/>
      <c r="C21" s="121"/>
      <c r="D21" s="123"/>
      <c r="E21" s="124"/>
      <c r="F21" s="124"/>
      <c r="G21" s="124"/>
      <c r="H21" s="125"/>
      <c r="I21" s="123"/>
      <c r="J21" s="186"/>
      <c r="K21" s="138"/>
      <c r="L21" s="126"/>
      <c r="M21" s="126"/>
      <c r="N21" s="135"/>
      <c r="P21" s="128"/>
      <c r="R21" s="175"/>
      <c r="S21" s="180"/>
      <c r="T21" s="186"/>
      <c r="V21" s="151"/>
      <c r="X21" s="170"/>
      <c r="Y21" s="170"/>
      <c r="Z21" s="170"/>
      <c r="AB21" s="151"/>
    </row>
    <row r="22" spans="1:28" ht="26.25" customHeight="1" thickBot="1" x14ac:dyDescent="0.3">
      <c r="A22" s="538" t="s">
        <v>94</v>
      </c>
      <c r="B22" s="538"/>
      <c r="C22" s="538"/>
      <c r="D22" s="110"/>
      <c r="E22" s="111">
        <f>SUM(E7:E20)</f>
        <v>4</v>
      </c>
      <c r="F22" s="113">
        <f>SUM(F7:F20)</f>
        <v>17</v>
      </c>
      <c r="G22" s="113">
        <f>SUM(G7:G20)</f>
        <v>0</v>
      </c>
      <c r="H22" s="118">
        <f>SUM(H7:H20)</f>
        <v>4</v>
      </c>
      <c r="I22" s="110"/>
      <c r="J22" s="189">
        <f>SUM(J7:J20)</f>
        <v>0</v>
      </c>
      <c r="K22" s="140">
        <f>SUM(K7:K20)</f>
        <v>0</v>
      </c>
      <c r="L22" s="133">
        <f>SUM(L7:L20)</f>
        <v>0</v>
      </c>
      <c r="M22" s="134">
        <f>SUM(M7:M20)</f>
        <v>0</v>
      </c>
      <c r="N22" s="148">
        <f>SUM(N7:N20)</f>
        <v>0</v>
      </c>
      <c r="P22" s="118">
        <f>SUM(P7:P20)</f>
        <v>4</v>
      </c>
      <c r="R22" s="177">
        <f>SUM(R7:R20)</f>
        <v>0</v>
      </c>
      <c r="S22" s="183">
        <f>SUM(S7:S20)</f>
        <v>0</v>
      </c>
      <c r="T22" s="189">
        <f>SUM(T7:T20)</f>
        <v>0</v>
      </c>
      <c r="V22" s="150">
        <f>SUM(V7:V20)</f>
        <v>4</v>
      </c>
      <c r="X22" s="171">
        <f>SUM(X7:X20)</f>
        <v>0</v>
      </c>
      <c r="Y22" s="171">
        <f t="shared" ref="Y22:Z22" si="6">SUM(Y7:Y20)</f>
        <v>0</v>
      </c>
      <c r="Z22" s="171">
        <f t="shared" si="6"/>
        <v>0</v>
      </c>
      <c r="AB22" s="150">
        <f>SUM(AB7:AB20)</f>
        <v>4</v>
      </c>
    </row>
    <row r="23" spans="1:28" ht="15.75" thickTop="1" x14ac:dyDescent="0.25"/>
    <row r="24" spans="1:28" ht="18.75" x14ac:dyDescent="0.3">
      <c r="A24" s="243" t="s">
        <v>185</v>
      </c>
    </row>
    <row r="25" spans="1:28" ht="79.5" customHeight="1" x14ac:dyDescent="0.25">
      <c r="A25" s="539" t="s">
        <v>127</v>
      </c>
      <c r="B25" s="539"/>
      <c r="C25" s="539"/>
      <c r="D25" s="539"/>
      <c r="E25" s="539"/>
      <c r="F25" s="539"/>
      <c r="G25" s="539"/>
      <c r="H25" s="539"/>
      <c r="I25" s="539"/>
      <c r="J25" s="539"/>
      <c r="K25" s="539"/>
      <c r="L25" s="539"/>
      <c r="M25" s="539"/>
      <c r="N25" s="539"/>
      <c r="O25" s="539"/>
      <c r="P25" s="539"/>
      <c r="Q25" s="539"/>
      <c r="R25" s="539"/>
      <c r="S25" s="539"/>
      <c r="T25" s="539"/>
      <c r="U25" s="165"/>
      <c r="V25" s="165"/>
      <c r="W25" s="165"/>
    </row>
    <row r="26" spans="1:28" ht="22.5" customHeight="1" x14ac:dyDescent="0.25">
      <c r="A26" s="537" t="s">
        <v>109</v>
      </c>
      <c r="B26" s="537"/>
      <c r="C26" s="537"/>
      <c r="D26" s="537"/>
      <c r="E26" s="537"/>
      <c r="F26" s="537"/>
      <c r="G26" s="537"/>
      <c r="H26" s="537"/>
      <c r="I26" s="537"/>
      <c r="J26" s="537"/>
      <c r="K26" s="537"/>
      <c r="L26" s="537"/>
      <c r="M26" s="537"/>
      <c r="N26" s="537"/>
      <c r="O26" s="537"/>
      <c r="P26" s="537"/>
      <c r="Q26" s="537"/>
      <c r="R26" s="537"/>
      <c r="S26" s="537"/>
      <c r="T26" s="537"/>
      <c r="U26" s="166"/>
      <c r="V26" s="166"/>
      <c r="W26" s="166"/>
    </row>
  </sheetData>
  <mergeCells count="29">
    <mergeCell ref="A8:C8"/>
    <mergeCell ref="A1:C1"/>
    <mergeCell ref="D1:I1"/>
    <mergeCell ref="K1:O1"/>
    <mergeCell ref="A2:C2"/>
    <mergeCell ref="D2:I2"/>
    <mergeCell ref="K2:O3"/>
    <mergeCell ref="A3:C3"/>
    <mergeCell ref="D3:I3"/>
    <mergeCell ref="A6:C6"/>
    <mergeCell ref="A7:C7"/>
    <mergeCell ref="P1:R1"/>
    <mergeCell ref="P2:R3"/>
    <mergeCell ref="R5:S5"/>
    <mergeCell ref="K5:L5"/>
    <mergeCell ref="M5:N5"/>
    <mergeCell ref="A15:C15"/>
    <mergeCell ref="A26:T26"/>
    <mergeCell ref="A17:C17"/>
    <mergeCell ref="A18:C18"/>
    <mergeCell ref="A19:C19"/>
    <mergeCell ref="A20:C20"/>
    <mergeCell ref="A22:C22"/>
    <mergeCell ref="A25:T25"/>
    <mergeCell ref="A10:C10"/>
    <mergeCell ref="A11:C11"/>
    <mergeCell ref="A12:C12"/>
    <mergeCell ref="A13:C13"/>
    <mergeCell ref="A14:C14"/>
  </mergeCells>
  <pageMargins left="0.7" right="0.7" top="0.75" bottom="0.75" header="0.3" footer="0.3"/>
  <pageSetup paperSize="9" scale="41" orientation="landscape" r:id="rId1"/>
  <ignoredErrors>
    <ignoredError sqref="X7:Y8 Z17:Z20" unlockedFormula="1"/>
    <ignoredError sqref="P1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63FF3-C133-440D-BC9C-5AA3966CBBFB}">
  <sheetPr>
    <tabColor theme="5"/>
    <pageSetUpPr fitToPage="1"/>
  </sheetPr>
  <dimension ref="A1:IL46"/>
  <sheetViews>
    <sheetView showGridLines="0" tabSelected="1" topLeftCell="A23" zoomScale="80" zoomScaleNormal="80" workbookViewId="0">
      <selection activeCell="U38" sqref="U38"/>
    </sheetView>
  </sheetViews>
  <sheetFormatPr defaultColWidth="8.5703125" defaultRowHeight="18.75" x14ac:dyDescent="0.3"/>
  <cols>
    <col min="1" max="1" width="11.7109375" style="290" customWidth="1"/>
    <col min="2" max="2" width="18" style="290" customWidth="1"/>
    <col min="3" max="3" width="22.7109375" style="291" customWidth="1"/>
    <col min="4" max="4" width="20.42578125" style="290" customWidth="1"/>
    <col min="5" max="6" width="17.7109375" style="290" customWidth="1"/>
    <col min="7" max="7" width="17.7109375" style="292" customWidth="1"/>
    <col min="8" max="8" width="20" style="290" customWidth="1"/>
    <col min="9" max="11" width="17.7109375" style="290" customWidth="1"/>
    <col min="12" max="12" width="19.7109375" style="290" customWidth="1"/>
    <col min="13" max="13" width="19.7109375" style="292" customWidth="1"/>
    <col min="14" max="14" width="2.28515625" style="290" customWidth="1"/>
    <col min="15" max="15" width="19.5703125" style="290" customWidth="1"/>
    <col min="16" max="16" width="2.5703125" style="72" customWidth="1"/>
    <col min="17" max="17" width="21.85546875" style="290" customWidth="1"/>
    <col min="18" max="256" width="8.5703125" style="290"/>
    <col min="257" max="258" width="12.7109375" style="290" customWidth="1"/>
    <col min="259" max="261" width="22.7109375" style="290" customWidth="1"/>
    <col min="262" max="263" width="17.7109375" style="290" customWidth="1"/>
    <col min="264" max="265" width="20.5703125" style="290" customWidth="1"/>
    <col min="266" max="267" width="17.7109375" style="290" customWidth="1"/>
    <col min="268" max="268" width="6" style="290" customWidth="1"/>
    <col min="269" max="512" width="8.5703125" style="290"/>
    <col min="513" max="514" width="12.7109375" style="290" customWidth="1"/>
    <col min="515" max="517" width="22.7109375" style="290" customWidth="1"/>
    <col min="518" max="519" width="17.7109375" style="290" customWidth="1"/>
    <col min="520" max="521" width="20.5703125" style="290" customWidth="1"/>
    <col min="522" max="523" width="17.7109375" style="290" customWidth="1"/>
    <col min="524" max="524" width="6" style="290" customWidth="1"/>
    <col min="525" max="768" width="8.5703125" style="290"/>
    <col min="769" max="770" width="12.7109375" style="290" customWidth="1"/>
    <col min="771" max="773" width="22.7109375" style="290" customWidth="1"/>
    <col min="774" max="775" width="17.7109375" style="290" customWidth="1"/>
    <col min="776" max="777" width="20.5703125" style="290" customWidth="1"/>
    <col min="778" max="779" width="17.7109375" style="290" customWidth="1"/>
    <col min="780" max="780" width="6" style="290" customWidth="1"/>
    <col min="781" max="1024" width="8.5703125" style="290"/>
    <col min="1025" max="1026" width="12.7109375" style="290" customWidth="1"/>
    <col min="1027" max="1029" width="22.7109375" style="290" customWidth="1"/>
    <col min="1030" max="1031" width="17.7109375" style="290" customWidth="1"/>
    <col min="1032" max="1033" width="20.5703125" style="290" customWidth="1"/>
    <col min="1034" max="1035" width="17.7109375" style="290" customWidth="1"/>
    <col min="1036" max="1036" width="6" style="290" customWidth="1"/>
    <col min="1037" max="1280" width="8.5703125" style="290"/>
    <col min="1281" max="1282" width="12.7109375" style="290" customWidth="1"/>
    <col min="1283" max="1285" width="22.7109375" style="290" customWidth="1"/>
    <col min="1286" max="1287" width="17.7109375" style="290" customWidth="1"/>
    <col min="1288" max="1289" width="20.5703125" style="290" customWidth="1"/>
    <col min="1290" max="1291" width="17.7109375" style="290" customWidth="1"/>
    <col min="1292" max="1292" width="6" style="290" customWidth="1"/>
    <col min="1293" max="1536" width="8.5703125" style="290"/>
    <col min="1537" max="1538" width="12.7109375" style="290" customWidth="1"/>
    <col min="1539" max="1541" width="22.7109375" style="290" customWidth="1"/>
    <col min="1542" max="1543" width="17.7109375" style="290" customWidth="1"/>
    <col min="1544" max="1545" width="20.5703125" style="290" customWidth="1"/>
    <col min="1546" max="1547" width="17.7109375" style="290" customWidth="1"/>
    <col min="1548" max="1548" width="6" style="290" customWidth="1"/>
    <col min="1549" max="1792" width="8.5703125" style="290"/>
    <col min="1793" max="1794" width="12.7109375" style="290" customWidth="1"/>
    <col min="1795" max="1797" width="22.7109375" style="290" customWidth="1"/>
    <col min="1798" max="1799" width="17.7109375" style="290" customWidth="1"/>
    <col min="1800" max="1801" width="20.5703125" style="290" customWidth="1"/>
    <col min="1802" max="1803" width="17.7109375" style="290" customWidth="1"/>
    <col min="1804" max="1804" width="6" style="290" customWidth="1"/>
    <col min="1805" max="2048" width="8.5703125" style="290"/>
    <col min="2049" max="2050" width="12.7109375" style="290" customWidth="1"/>
    <col min="2051" max="2053" width="22.7109375" style="290" customWidth="1"/>
    <col min="2054" max="2055" width="17.7109375" style="290" customWidth="1"/>
    <col min="2056" max="2057" width="20.5703125" style="290" customWidth="1"/>
    <col min="2058" max="2059" width="17.7109375" style="290" customWidth="1"/>
    <col min="2060" max="2060" width="6" style="290" customWidth="1"/>
    <col min="2061" max="2304" width="8.5703125" style="290"/>
    <col min="2305" max="2306" width="12.7109375" style="290" customWidth="1"/>
    <col min="2307" max="2309" width="22.7109375" style="290" customWidth="1"/>
    <col min="2310" max="2311" width="17.7109375" style="290" customWidth="1"/>
    <col min="2312" max="2313" width="20.5703125" style="290" customWidth="1"/>
    <col min="2314" max="2315" width="17.7109375" style="290" customWidth="1"/>
    <col min="2316" max="2316" width="6" style="290" customWidth="1"/>
    <col min="2317" max="2560" width="8.5703125" style="290"/>
    <col min="2561" max="2562" width="12.7109375" style="290" customWidth="1"/>
    <col min="2563" max="2565" width="22.7109375" style="290" customWidth="1"/>
    <col min="2566" max="2567" width="17.7109375" style="290" customWidth="1"/>
    <col min="2568" max="2569" width="20.5703125" style="290" customWidth="1"/>
    <col min="2570" max="2571" width="17.7109375" style="290" customWidth="1"/>
    <col min="2572" max="2572" width="6" style="290" customWidth="1"/>
    <col min="2573" max="2816" width="8.5703125" style="290"/>
    <col min="2817" max="2818" width="12.7109375" style="290" customWidth="1"/>
    <col min="2819" max="2821" width="22.7109375" style="290" customWidth="1"/>
    <col min="2822" max="2823" width="17.7109375" style="290" customWidth="1"/>
    <col min="2824" max="2825" width="20.5703125" style="290" customWidth="1"/>
    <col min="2826" max="2827" width="17.7109375" style="290" customWidth="1"/>
    <col min="2828" max="2828" width="6" style="290" customWidth="1"/>
    <col min="2829" max="3072" width="8.5703125" style="290"/>
    <col min="3073" max="3074" width="12.7109375" style="290" customWidth="1"/>
    <col min="3075" max="3077" width="22.7109375" style="290" customWidth="1"/>
    <col min="3078" max="3079" width="17.7109375" style="290" customWidth="1"/>
    <col min="3080" max="3081" width="20.5703125" style="290" customWidth="1"/>
    <col min="3082" max="3083" width="17.7109375" style="290" customWidth="1"/>
    <col min="3084" max="3084" width="6" style="290" customWidth="1"/>
    <col min="3085" max="3328" width="8.5703125" style="290"/>
    <col min="3329" max="3330" width="12.7109375" style="290" customWidth="1"/>
    <col min="3331" max="3333" width="22.7109375" style="290" customWidth="1"/>
    <col min="3334" max="3335" width="17.7109375" style="290" customWidth="1"/>
    <col min="3336" max="3337" width="20.5703125" style="290" customWidth="1"/>
    <col min="3338" max="3339" width="17.7109375" style="290" customWidth="1"/>
    <col min="3340" max="3340" width="6" style="290" customWidth="1"/>
    <col min="3341" max="3584" width="8.5703125" style="290"/>
    <col min="3585" max="3586" width="12.7109375" style="290" customWidth="1"/>
    <col min="3587" max="3589" width="22.7109375" style="290" customWidth="1"/>
    <col min="3590" max="3591" width="17.7109375" style="290" customWidth="1"/>
    <col min="3592" max="3593" width="20.5703125" style="290" customWidth="1"/>
    <col min="3594" max="3595" width="17.7109375" style="290" customWidth="1"/>
    <col min="3596" max="3596" width="6" style="290" customWidth="1"/>
    <col min="3597" max="3840" width="8.5703125" style="290"/>
    <col min="3841" max="3842" width="12.7109375" style="290" customWidth="1"/>
    <col min="3843" max="3845" width="22.7109375" style="290" customWidth="1"/>
    <col min="3846" max="3847" width="17.7109375" style="290" customWidth="1"/>
    <col min="3848" max="3849" width="20.5703125" style="290" customWidth="1"/>
    <col min="3850" max="3851" width="17.7109375" style="290" customWidth="1"/>
    <col min="3852" max="3852" width="6" style="290" customWidth="1"/>
    <col min="3853" max="4096" width="8.5703125" style="290"/>
    <col min="4097" max="4098" width="12.7109375" style="290" customWidth="1"/>
    <col min="4099" max="4101" width="22.7109375" style="290" customWidth="1"/>
    <col min="4102" max="4103" width="17.7109375" style="290" customWidth="1"/>
    <col min="4104" max="4105" width="20.5703125" style="290" customWidth="1"/>
    <col min="4106" max="4107" width="17.7109375" style="290" customWidth="1"/>
    <col min="4108" max="4108" width="6" style="290" customWidth="1"/>
    <col min="4109" max="4352" width="8.5703125" style="290"/>
    <col min="4353" max="4354" width="12.7109375" style="290" customWidth="1"/>
    <col min="4355" max="4357" width="22.7109375" style="290" customWidth="1"/>
    <col min="4358" max="4359" width="17.7109375" style="290" customWidth="1"/>
    <col min="4360" max="4361" width="20.5703125" style="290" customWidth="1"/>
    <col min="4362" max="4363" width="17.7109375" style="290" customWidth="1"/>
    <col min="4364" max="4364" width="6" style="290" customWidth="1"/>
    <col min="4365" max="4608" width="8.5703125" style="290"/>
    <col min="4609" max="4610" width="12.7109375" style="290" customWidth="1"/>
    <col min="4611" max="4613" width="22.7109375" style="290" customWidth="1"/>
    <col min="4614" max="4615" width="17.7109375" style="290" customWidth="1"/>
    <col min="4616" max="4617" width="20.5703125" style="290" customWidth="1"/>
    <col min="4618" max="4619" width="17.7109375" style="290" customWidth="1"/>
    <col min="4620" max="4620" width="6" style="290" customWidth="1"/>
    <col min="4621" max="4864" width="8.5703125" style="290"/>
    <col min="4865" max="4866" width="12.7109375" style="290" customWidth="1"/>
    <col min="4867" max="4869" width="22.7109375" style="290" customWidth="1"/>
    <col min="4870" max="4871" width="17.7109375" style="290" customWidth="1"/>
    <col min="4872" max="4873" width="20.5703125" style="290" customWidth="1"/>
    <col min="4874" max="4875" width="17.7109375" style="290" customWidth="1"/>
    <col min="4876" max="4876" width="6" style="290" customWidth="1"/>
    <col min="4877" max="5120" width="8.5703125" style="290"/>
    <col min="5121" max="5122" width="12.7109375" style="290" customWidth="1"/>
    <col min="5123" max="5125" width="22.7109375" style="290" customWidth="1"/>
    <col min="5126" max="5127" width="17.7109375" style="290" customWidth="1"/>
    <col min="5128" max="5129" width="20.5703125" style="290" customWidth="1"/>
    <col min="5130" max="5131" width="17.7109375" style="290" customWidth="1"/>
    <col min="5132" max="5132" width="6" style="290" customWidth="1"/>
    <col min="5133" max="5376" width="8.5703125" style="290"/>
    <col min="5377" max="5378" width="12.7109375" style="290" customWidth="1"/>
    <col min="5379" max="5381" width="22.7109375" style="290" customWidth="1"/>
    <col min="5382" max="5383" width="17.7109375" style="290" customWidth="1"/>
    <col min="5384" max="5385" width="20.5703125" style="290" customWidth="1"/>
    <col min="5386" max="5387" width="17.7109375" style="290" customWidth="1"/>
    <col min="5388" max="5388" width="6" style="290" customWidth="1"/>
    <col min="5389" max="5632" width="8.5703125" style="290"/>
    <col min="5633" max="5634" width="12.7109375" style="290" customWidth="1"/>
    <col min="5635" max="5637" width="22.7109375" style="290" customWidth="1"/>
    <col min="5638" max="5639" width="17.7109375" style="290" customWidth="1"/>
    <col min="5640" max="5641" width="20.5703125" style="290" customWidth="1"/>
    <col min="5642" max="5643" width="17.7109375" style="290" customWidth="1"/>
    <col min="5644" max="5644" width="6" style="290" customWidth="1"/>
    <col min="5645" max="5888" width="8.5703125" style="290"/>
    <col min="5889" max="5890" width="12.7109375" style="290" customWidth="1"/>
    <col min="5891" max="5893" width="22.7109375" style="290" customWidth="1"/>
    <col min="5894" max="5895" width="17.7109375" style="290" customWidth="1"/>
    <col min="5896" max="5897" width="20.5703125" style="290" customWidth="1"/>
    <col min="5898" max="5899" width="17.7109375" style="290" customWidth="1"/>
    <col min="5900" max="5900" width="6" style="290" customWidth="1"/>
    <col min="5901" max="6144" width="8.5703125" style="290"/>
    <col min="6145" max="6146" width="12.7109375" style="290" customWidth="1"/>
    <col min="6147" max="6149" width="22.7109375" style="290" customWidth="1"/>
    <col min="6150" max="6151" width="17.7109375" style="290" customWidth="1"/>
    <col min="6152" max="6153" width="20.5703125" style="290" customWidth="1"/>
    <col min="6154" max="6155" width="17.7109375" style="290" customWidth="1"/>
    <col min="6156" max="6156" width="6" style="290" customWidth="1"/>
    <col min="6157" max="6400" width="8.5703125" style="290"/>
    <col min="6401" max="6402" width="12.7109375" style="290" customWidth="1"/>
    <col min="6403" max="6405" width="22.7109375" style="290" customWidth="1"/>
    <col min="6406" max="6407" width="17.7109375" style="290" customWidth="1"/>
    <col min="6408" max="6409" width="20.5703125" style="290" customWidth="1"/>
    <col min="6410" max="6411" width="17.7109375" style="290" customWidth="1"/>
    <col min="6412" max="6412" width="6" style="290" customWidth="1"/>
    <col min="6413" max="6656" width="8.5703125" style="290"/>
    <col min="6657" max="6658" width="12.7109375" style="290" customWidth="1"/>
    <col min="6659" max="6661" width="22.7109375" style="290" customWidth="1"/>
    <col min="6662" max="6663" width="17.7109375" style="290" customWidth="1"/>
    <col min="6664" max="6665" width="20.5703125" style="290" customWidth="1"/>
    <col min="6666" max="6667" width="17.7109375" style="290" customWidth="1"/>
    <col min="6668" max="6668" width="6" style="290" customWidth="1"/>
    <col min="6669" max="6912" width="8.5703125" style="290"/>
    <col min="6913" max="6914" width="12.7109375" style="290" customWidth="1"/>
    <col min="6915" max="6917" width="22.7109375" style="290" customWidth="1"/>
    <col min="6918" max="6919" width="17.7109375" style="290" customWidth="1"/>
    <col min="6920" max="6921" width="20.5703125" style="290" customWidth="1"/>
    <col min="6922" max="6923" width="17.7109375" style="290" customWidth="1"/>
    <col min="6924" max="6924" width="6" style="290" customWidth="1"/>
    <col min="6925" max="7168" width="8.5703125" style="290"/>
    <col min="7169" max="7170" width="12.7109375" style="290" customWidth="1"/>
    <col min="7171" max="7173" width="22.7109375" style="290" customWidth="1"/>
    <col min="7174" max="7175" width="17.7109375" style="290" customWidth="1"/>
    <col min="7176" max="7177" width="20.5703125" style="290" customWidth="1"/>
    <col min="7178" max="7179" width="17.7109375" style="290" customWidth="1"/>
    <col min="7180" max="7180" width="6" style="290" customWidth="1"/>
    <col min="7181" max="7424" width="8.5703125" style="290"/>
    <col min="7425" max="7426" width="12.7109375" style="290" customWidth="1"/>
    <col min="7427" max="7429" width="22.7109375" style="290" customWidth="1"/>
    <col min="7430" max="7431" width="17.7109375" style="290" customWidth="1"/>
    <col min="7432" max="7433" width="20.5703125" style="290" customWidth="1"/>
    <col min="7434" max="7435" width="17.7109375" style="290" customWidth="1"/>
    <col min="7436" max="7436" width="6" style="290" customWidth="1"/>
    <col min="7437" max="7680" width="8.5703125" style="290"/>
    <col min="7681" max="7682" width="12.7109375" style="290" customWidth="1"/>
    <col min="7683" max="7685" width="22.7109375" style="290" customWidth="1"/>
    <col min="7686" max="7687" width="17.7109375" style="290" customWidth="1"/>
    <col min="7688" max="7689" width="20.5703125" style="290" customWidth="1"/>
    <col min="7690" max="7691" width="17.7109375" style="290" customWidth="1"/>
    <col min="7692" max="7692" width="6" style="290" customWidth="1"/>
    <col min="7693" max="7936" width="8.5703125" style="290"/>
    <col min="7937" max="7938" width="12.7109375" style="290" customWidth="1"/>
    <col min="7939" max="7941" width="22.7109375" style="290" customWidth="1"/>
    <col min="7942" max="7943" width="17.7109375" style="290" customWidth="1"/>
    <col min="7944" max="7945" width="20.5703125" style="290" customWidth="1"/>
    <col min="7946" max="7947" width="17.7109375" style="290" customWidth="1"/>
    <col min="7948" max="7948" width="6" style="290" customWidth="1"/>
    <col min="7949" max="8192" width="8.5703125" style="290"/>
    <col min="8193" max="8194" width="12.7109375" style="290" customWidth="1"/>
    <col min="8195" max="8197" width="22.7109375" style="290" customWidth="1"/>
    <col min="8198" max="8199" width="17.7109375" style="290" customWidth="1"/>
    <col min="8200" max="8201" width="20.5703125" style="290" customWidth="1"/>
    <col min="8202" max="8203" width="17.7109375" style="290" customWidth="1"/>
    <col min="8204" max="8204" width="6" style="290" customWidth="1"/>
    <col min="8205" max="8448" width="8.5703125" style="290"/>
    <col min="8449" max="8450" width="12.7109375" style="290" customWidth="1"/>
    <col min="8451" max="8453" width="22.7109375" style="290" customWidth="1"/>
    <col min="8454" max="8455" width="17.7109375" style="290" customWidth="1"/>
    <col min="8456" max="8457" width="20.5703125" style="290" customWidth="1"/>
    <col min="8458" max="8459" width="17.7109375" style="290" customWidth="1"/>
    <col min="8460" max="8460" width="6" style="290" customWidth="1"/>
    <col min="8461" max="8704" width="8.5703125" style="290"/>
    <col min="8705" max="8706" width="12.7109375" style="290" customWidth="1"/>
    <col min="8707" max="8709" width="22.7109375" style="290" customWidth="1"/>
    <col min="8710" max="8711" width="17.7109375" style="290" customWidth="1"/>
    <col min="8712" max="8713" width="20.5703125" style="290" customWidth="1"/>
    <col min="8714" max="8715" width="17.7109375" style="290" customWidth="1"/>
    <col min="8716" max="8716" width="6" style="290" customWidth="1"/>
    <col min="8717" max="8960" width="8.5703125" style="290"/>
    <col min="8961" max="8962" width="12.7109375" style="290" customWidth="1"/>
    <col min="8963" max="8965" width="22.7109375" style="290" customWidth="1"/>
    <col min="8966" max="8967" width="17.7109375" style="290" customWidth="1"/>
    <col min="8968" max="8969" width="20.5703125" style="290" customWidth="1"/>
    <col min="8970" max="8971" width="17.7109375" style="290" customWidth="1"/>
    <col min="8972" max="8972" width="6" style="290" customWidth="1"/>
    <col min="8973" max="9216" width="8.5703125" style="290"/>
    <col min="9217" max="9218" width="12.7109375" style="290" customWidth="1"/>
    <col min="9219" max="9221" width="22.7109375" style="290" customWidth="1"/>
    <col min="9222" max="9223" width="17.7109375" style="290" customWidth="1"/>
    <col min="9224" max="9225" width="20.5703125" style="290" customWidth="1"/>
    <col min="9226" max="9227" width="17.7109375" style="290" customWidth="1"/>
    <col min="9228" max="9228" width="6" style="290" customWidth="1"/>
    <col min="9229" max="9472" width="8.5703125" style="290"/>
    <col min="9473" max="9474" width="12.7109375" style="290" customWidth="1"/>
    <col min="9475" max="9477" width="22.7109375" style="290" customWidth="1"/>
    <col min="9478" max="9479" width="17.7109375" style="290" customWidth="1"/>
    <col min="9480" max="9481" width="20.5703125" style="290" customWidth="1"/>
    <col min="9482" max="9483" width="17.7109375" style="290" customWidth="1"/>
    <col min="9484" max="9484" width="6" style="290" customWidth="1"/>
    <col min="9485" max="9728" width="8.5703125" style="290"/>
    <col min="9729" max="9730" width="12.7109375" style="290" customWidth="1"/>
    <col min="9731" max="9733" width="22.7109375" style="290" customWidth="1"/>
    <col min="9734" max="9735" width="17.7109375" style="290" customWidth="1"/>
    <col min="9736" max="9737" width="20.5703125" style="290" customWidth="1"/>
    <col min="9738" max="9739" width="17.7109375" style="290" customWidth="1"/>
    <col min="9740" max="9740" width="6" style="290" customWidth="1"/>
    <col min="9741" max="9984" width="8.5703125" style="290"/>
    <col min="9985" max="9986" width="12.7109375" style="290" customWidth="1"/>
    <col min="9987" max="9989" width="22.7109375" style="290" customWidth="1"/>
    <col min="9990" max="9991" width="17.7109375" style="290" customWidth="1"/>
    <col min="9992" max="9993" width="20.5703125" style="290" customWidth="1"/>
    <col min="9994" max="9995" width="17.7109375" style="290" customWidth="1"/>
    <col min="9996" max="9996" width="6" style="290" customWidth="1"/>
    <col min="9997" max="10240" width="8.5703125" style="290"/>
    <col min="10241" max="10242" width="12.7109375" style="290" customWidth="1"/>
    <col min="10243" max="10245" width="22.7109375" style="290" customWidth="1"/>
    <col min="10246" max="10247" width="17.7109375" style="290" customWidth="1"/>
    <col min="10248" max="10249" width="20.5703125" style="290" customWidth="1"/>
    <col min="10250" max="10251" width="17.7109375" style="290" customWidth="1"/>
    <col min="10252" max="10252" width="6" style="290" customWidth="1"/>
    <col min="10253" max="10496" width="8.5703125" style="290"/>
    <col min="10497" max="10498" width="12.7109375" style="290" customWidth="1"/>
    <col min="10499" max="10501" width="22.7109375" style="290" customWidth="1"/>
    <col min="10502" max="10503" width="17.7109375" style="290" customWidth="1"/>
    <col min="10504" max="10505" width="20.5703125" style="290" customWidth="1"/>
    <col min="10506" max="10507" width="17.7109375" style="290" customWidth="1"/>
    <col min="10508" max="10508" width="6" style="290" customWidth="1"/>
    <col min="10509" max="10752" width="8.5703125" style="290"/>
    <col min="10753" max="10754" width="12.7109375" style="290" customWidth="1"/>
    <col min="10755" max="10757" width="22.7109375" style="290" customWidth="1"/>
    <col min="10758" max="10759" width="17.7109375" style="290" customWidth="1"/>
    <col min="10760" max="10761" width="20.5703125" style="290" customWidth="1"/>
    <col min="10762" max="10763" width="17.7109375" style="290" customWidth="1"/>
    <col min="10764" max="10764" width="6" style="290" customWidth="1"/>
    <col min="10765" max="11008" width="8.5703125" style="290"/>
    <col min="11009" max="11010" width="12.7109375" style="290" customWidth="1"/>
    <col min="11011" max="11013" width="22.7109375" style="290" customWidth="1"/>
    <col min="11014" max="11015" width="17.7109375" style="290" customWidth="1"/>
    <col min="11016" max="11017" width="20.5703125" style="290" customWidth="1"/>
    <col min="11018" max="11019" width="17.7109375" style="290" customWidth="1"/>
    <col min="11020" max="11020" width="6" style="290" customWidth="1"/>
    <col min="11021" max="11264" width="8.5703125" style="290"/>
    <col min="11265" max="11266" width="12.7109375" style="290" customWidth="1"/>
    <col min="11267" max="11269" width="22.7109375" style="290" customWidth="1"/>
    <col min="11270" max="11271" width="17.7109375" style="290" customWidth="1"/>
    <col min="11272" max="11273" width="20.5703125" style="290" customWidth="1"/>
    <col min="11274" max="11275" width="17.7109375" style="290" customWidth="1"/>
    <col min="11276" max="11276" width="6" style="290" customWidth="1"/>
    <col min="11277" max="11520" width="8.5703125" style="290"/>
    <col min="11521" max="11522" width="12.7109375" style="290" customWidth="1"/>
    <col min="11523" max="11525" width="22.7109375" style="290" customWidth="1"/>
    <col min="11526" max="11527" width="17.7109375" style="290" customWidth="1"/>
    <col min="11528" max="11529" width="20.5703125" style="290" customWidth="1"/>
    <col min="11530" max="11531" width="17.7109375" style="290" customWidth="1"/>
    <col min="11532" max="11532" width="6" style="290" customWidth="1"/>
    <col min="11533" max="11776" width="8.5703125" style="290"/>
    <col min="11777" max="11778" width="12.7109375" style="290" customWidth="1"/>
    <col min="11779" max="11781" width="22.7109375" style="290" customWidth="1"/>
    <col min="11782" max="11783" width="17.7109375" style="290" customWidth="1"/>
    <col min="11784" max="11785" width="20.5703125" style="290" customWidth="1"/>
    <col min="11786" max="11787" width="17.7109375" style="290" customWidth="1"/>
    <col min="11788" max="11788" width="6" style="290" customWidth="1"/>
    <col min="11789" max="12032" width="8.5703125" style="290"/>
    <col min="12033" max="12034" width="12.7109375" style="290" customWidth="1"/>
    <col min="12035" max="12037" width="22.7109375" style="290" customWidth="1"/>
    <col min="12038" max="12039" width="17.7109375" style="290" customWidth="1"/>
    <col min="12040" max="12041" width="20.5703125" style="290" customWidth="1"/>
    <col min="12042" max="12043" width="17.7109375" style="290" customWidth="1"/>
    <col min="12044" max="12044" width="6" style="290" customWidth="1"/>
    <col min="12045" max="12288" width="8.5703125" style="290"/>
    <col min="12289" max="12290" width="12.7109375" style="290" customWidth="1"/>
    <col min="12291" max="12293" width="22.7109375" style="290" customWidth="1"/>
    <col min="12294" max="12295" width="17.7109375" style="290" customWidth="1"/>
    <col min="12296" max="12297" width="20.5703125" style="290" customWidth="1"/>
    <col min="12298" max="12299" width="17.7109375" style="290" customWidth="1"/>
    <col min="12300" max="12300" width="6" style="290" customWidth="1"/>
    <col min="12301" max="12544" width="8.5703125" style="290"/>
    <col min="12545" max="12546" width="12.7109375" style="290" customWidth="1"/>
    <col min="12547" max="12549" width="22.7109375" style="290" customWidth="1"/>
    <col min="12550" max="12551" width="17.7109375" style="290" customWidth="1"/>
    <col min="12552" max="12553" width="20.5703125" style="290" customWidth="1"/>
    <col min="12554" max="12555" width="17.7109375" style="290" customWidth="1"/>
    <col min="12556" max="12556" width="6" style="290" customWidth="1"/>
    <col min="12557" max="12800" width="8.5703125" style="290"/>
    <col min="12801" max="12802" width="12.7109375" style="290" customWidth="1"/>
    <col min="12803" max="12805" width="22.7109375" style="290" customWidth="1"/>
    <col min="12806" max="12807" width="17.7109375" style="290" customWidth="1"/>
    <col min="12808" max="12809" width="20.5703125" style="290" customWidth="1"/>
    <col min="12810" max="12811" width="17.7109375" style="290" customWidth="1"/>
    <col min="12812" max="12812" width="6" style="290" customWidth="1"/>
    <col min="12813" max="13056" width="8.5703125" style="290"/>
    <col min="13057" max="13058" width="12.7109375" style="290" customWidth="1"/>
    <col min="13059" max="13061" width="22.7109375" style="290" customWidth="1"/>
    <col min="13062" max="13063" width="17.7109375" style="290" customWidth="1"/>
    <col min="13064" max="13065" width="20.5703125" style="290" customWidth="1"/>
    <col min="13066" max="13067" width="17.7109375" style="290" customWidth="1"/>
    <col min="13068" max="13068" width="6" style="290" customWidth="1"/>
    <col min="13069" max="13312" width="8.5703125" style="290"/>
    <col min="13313" max="13314" width="12.7109375" style="290" customWidth="1"/>
    <col min="13315" max="13317" width="22.7109375" style="290" customWidth="1"/>
    <col min="13318" max="13319" width="17.7109375" style="290" customWidth="1"/>
    <col min="13320" max="13321" width="20.5703125" style="290" customWidth="1"/>
    <col min="13322" max="13323" width="17.7109375" style="290" customWidth="1"/>
    <col min="13324" max="13324" width="6" style="290" customWidth="1"/>
    <col min="13325" max="13568" width="8.5703125" style="290"/>
    <col min="13569" max="13570" width="12.7109375" style="290" customWidth="1"/>
    <col min="13571" max="13573" width="22.7109375" style="290" customWidth="1"/>
    <col min="13574" max="13575" width="17.7109375" style="290" customWidth="1"/>
    <col min="13576" max="13577" width="20.5703125" style="290" customWidth="1"/>
    <col min="13578" max="13579" width="17.7109375" style="290" customWidth="1"/>
    <col min="13580" max="13580" width="6" style="290" customWidth="1"/>
    <col min="13581" max="13824" width="8.5703125" style="290"/>
    <col min="13825" max="13826" width="12.7109375" style="290" customWidth="1"/>
    <col min="13827" max="13829" width="22.7109375" style="290" customWidth="1"/>
    <col min="13830" max="13831" width="17.7109375" style="290" customWidth="1"/>
    <col min="13832" max="13833" width="20.5703125" style="290" customWidth="1"/>
    <col min="13834" max="13835" width="17.7109375" style="290" customWidth="1"/>
    <col min="13836" max="13836" width="6" style="290" customWidth="1"/>
    <col min="13837" max="14080" width="8.5703125" style="290"/>
    <col min="14081" max="14082" width="12.7109375" style="290" customWidth="1"/>
    <col min="14083" max="14085" width="22.7109375" style="290" customWidth="1"/>
    <col min="14086" max="14087" width="17.7109375" style="290" customWidth="1"/>
    <col min="14088" max="14089" width="20.5703125" style="290" customWidth="1"/>
    <col min="14090" max="14091" width="17.7109375" style="290" customWidth="1"/>
    <col min="14092" max="14092" width="6" style="290" customWidth="1"/>
    <col min="14093" max="14336" width="8.5703125" style="290"/>
    <col min="14337" max="14338" width="12.7109375" style="290" customWidth="1"/>
    <col min="14339" max="14341" width="22.7109375" style="290" customWidth="1"/>
    <col min="14342" max="14343" width="17.7109375" style="290" customWidth="1"/>
    <col min="14344" max="14345" width="20.5703125" style="290" customWidth="1"/>
    <col min="14346" max="14347" width="17.7109375" style="290" customWidth="1"/>
    <col min="14348" max="14348" width="6" style="290" customWidth="1"/>
    <col min="14349" max="14592" width="8.5703125" style="290"/>
    <col min="14593" max="14594" width="12.7109375" style="290" customWidth="1"/>
    <col min="14595" max="14597" width="22.7109375" style="290" customWidth="1"/>
    <col min="14598" max="14599" width="17.7109375" style="290" customWidth="1"/>
    <col min="14600" max="14601" width="20.5703125" style="290" customWidth="1"/>
    <col min="14602" max="14603" width="17.7109375" style="290" customWidth="1"/>
    <col min="14604" max="14604" width="6" style="290" customWidth="1"/>
    <col min="14605" max="14848" width="8.5703125" style="290"/>
    <col min="14849" max="14850" width="12.7109375" style="290" customWidth="1"/>
    <col min="14851" max="14853" width="22.7109375" style="290" customWidth="1"/>
    <col min="14854" max="14855" width="17.7109375" style="290" customWidth="1"/>
    <col min="14856" max="14857" width="20.5703125" style="290" customWidth="1"/>
    <col min="14858" max="14859" width="17.7109375" style="290" customWidth="1"/>
    <col min="14860" max="14860" width="6" style="290" customWidth="1"/>
    <col min="14861" max="15104" width="8.5703125" style="290"/>
    <col min="15105" max="15106" width="12.7109375" style="290" customWidth="1"/>
    <col min="15107" max="15109" width="22.7109375" style="290" customWidth="1"/>
    <col min="15110" max="15111" width="17.7109375" style="290" customWidth="1"/>
    <col min="15112" max="15113" width="20.5703125" style="290" customWidth="1"/>
    <col min="15114" max="15115" width="17.7109375" style="290" customWidth="1"/>
    <col min="15116" max="15116" width="6" style="290" customWidth="1"/>
    <col min="15117" max="15360" width="8.5703125" style="290"/>
    <col min="15361" max="15362" width="12.7109375" style="290" customWidth="1"/>
    <col min="15363" max="15365" width="22.7109375" style="290" customWidth="1"/>
    <col min="15366" max="15367" width="17.7109375" style="290" customWidth="1"/>
    <col min="15368" max="15369" width="20.5703125" style="290" customWidth="1"/>
    <col min="15370" max="15371" width="17.7109375" style="290" customWidth="1"/>
    <col min="15372" max="15372" width="6" style="290" customWidth="1"/>
    <col min="15373" max="15616" width="8.5703125" style="290"/>
    <col min="15617" max="15618" width="12.7109375" style="290" customWidth="1"/>
    <col min="15619" max="15621" width="22.7109375" style="290" customWidth="1"/>
    <col min="15622" max="15623" width="17.7109375" style="290" customWidth="1"/>
    <col min="15624" max="15625" width="20.5703125" style="290" customWidth="1"/>
    <col min="15626" max="15627" width="17.7109375" style="290" customWidth="1"/>
    <col min="15628" max="15628" width="6" style="290" customWidth="1"/>
    <col min="15629" max="15872" width="8.5703125" style="290"/>
    <col min="15873" max="15874" width="12.7109375" style="290" customWidth="1"/>
    <col min="15875" max="15877" width="22.7109375" style="290" customWidth="1"/>
    <col min="15878" max="15879" width="17.7109375" style="290" customWidth="1"/>
    <col min="15880" max="15881" width="20.5703125" style="290" customWidth="1"/>
    <col min="15882" max="15883" width="17.7109375" style="290" customWidth="1"/>
    <col min="15884" max="15884" width="6" style="290" customWidth="1"/>
    <col min="15885" max="16128" width="8.5703125" style="290"/>
    <col min="16129" max="16130" width="12.7109375" style="290" customWidth="1"/>
    <col min="16131" max="16133" width="22.7109375" style="290" customWidth="1"/>
    <col min="16134" max="16135" width="17.7109375" style="290" customWidth="1"/>
    <col min="16136" max="16137" width="20.5703125" style="290" customWidth="1"/>
    <col min="16138" max="16139" width="17.7109375" style="290" customWidth="1"/>
    <col min="16140" max="16140" width="6" style="290" customWidth="1"/>
    <col min="16141" max="16384" width="8.5703125" style="290"/>
  </cols>
  <sheetData>
    <row r="1" spans="1:246" s="281" customFormat="1" ht="45.75" customHeight="1" thickBot="1" x14ac:dyDescent="0.35">
      <c r="A1" s="575" t="s">
        <v>0</v>
      </c>
      <c r="B1" s="576"/>
      <c r="C1" s="576"/>
      <c r="D1" s="277" t="s">
        <v>293</v>
      </c>
      <c r="E1" s="277"/>
      <c r="F1" s="278"/>
      <c r="G1" s="279"/>
      <c r="H1" s="280"/>
      <c r="I1" s="577" t="s">
        <v>1</v>
      </c>
      <c r="J1" s="577"/>
      <c r="K1" s="577"/>
      <c r="L1" s="577" t="s">
        <v>179</v>
      </c>
      <c r="M1" s="577"/>
      <c r="N1" s="577"/>
      <c r="O1" s="577" t="s">
        <v>180</v>
      </c>
      <c r="P1" s="577"/>
      <c r="Q1" s="577"/>
    </row>
    <row r="2" spans="1:246" s="281" customFormat="1" ht="34.5" customHeight="1" thickBot="1" x14ac:dyDescent="0.35">
      <c r="A2" s="578" t="s">
        <v>2</v>
      </c>
      <c r="B2" s="579"/>
      <c r="C2" s="579"/>
      <c r="D2" s="282">
        <v>644259734</v>
      </c>
      <c r="E2" s="282"/>
      <c r="F2" s="283"/>
      <c r="G2" s="284"/>
      <c r="H2" s="285"/>
      <c r="I2" s="577" t="s">
        <v>292</v>
      </c>
      <c r="J2" s="577"/>
      <c r="K2" s="577"/>
      <c r="L2" s="577">
        <f>+'Tab. 3.1  Cessati anno 2024'!K41</f>
        <v>0</v>
      </c>
      <c r="M2" s="577"/>
      <c r="N2" s="577"/>
      <c r="O2" s="577">
        <f>+'Tab. 3.1  Cessati anno 2024'!K42</f>
        <v>23715.84</v>
      </c>
      <c r="P2" s="577"/>
      <c r="Q2" s="577"/>
    </row>
    <row r="3" spans="1:246" s="281" customFormat="1" ht="34.5" customHeight="1" thickBot="1" x14ac:dyDescent="0.35">
      <c r="A3" s="580" t="s">
        <v>3</v>
      </c>
      <c r="B3" s="581" t="s">
        <v>4</v>
      </c>
      <c r="C3" s="581" t="s">
        <v>4</v>
      </c>
      <c r="D3" s="712" t="s">
        <v>291</v>
      </c>
      <c r="E3" s="286"/>
      <c r="F3" s="286"/>
      <c r="G3" s="287"/>
      <c r="H3" s="288"/>
      <c r="I3" s="577"/>
      <c r="J3" s="577"/>
      <c r="K3" s="577"/>
      <c r="L3" s="577"/>
      <c r="M3" s="577"/>
      <c r="N3" s="577"/>
      <c r="O3" s="577"/>
      <c r="P3" s="577"/>
      <c r="Q3" s="577"/>
    </row>
    <row r="4" spans="1:246" ht="18.600000000000001" customHeight="1" x14ac:dyDescent="0.3">
      <c r="A4" s="289"/>
      <c r="T4" s="293"/>
      <c r="U4" s="293"/>
      <c r="V4" s="293"/>
      <c r="W4" s="291"/>
      <c r="X4" s="291"/>
      <c r="Y4" s="294"/>
      <c r="AG4" s="293"/>
      <c r="AH4" s="293"/>
      <c r="AI4" s="293"/>
      <c r="AJ4" s="291"/>
      <c r="AK4" s="291"/>
      <c r="AL4" s="294"/>
      <c r="AT4" s="293"/>
      <c r="AU4" s="293"/>
      <c r="AV4" s="293"/>
      <c r="AW4" s="291"/>
      <c r="AX4" s="291"/>
      <c r="AY4" s="294"/>
      <c r="BG4" s="293"/>
      <c r="BH4" s="293"/>
      <c r="BI4" s="293"/>
      <c r="BJ4" s="291"/>
      <c r="BK4" s="291"/>
      <c r="BL4" s="294"/>
      <c r="BT4" s="293"/>
      <c r="BU4" s="293"/>
      <c r="BV4" s="293"/>
      <c r="BW4" s="291"/>
      <c r="BX4" s="291"/>
      <c r="BY4" s="294"/>
      <c r="CG4" s="293"/>
      <c r="CH4" s="293"/>
      <c r="CI4" s="293"/>
      <c r="CJ4" s="291"/>
      <c r="CK4" s="291"/>
      <c r="CL4" s="294"/>
      <c r="CT4" s="293"/>
      <c r="CU4" s="293"/>
      <c r="CV4" s="293"/>
      <c r="CW4" s="291"/>
      <c r="CX4" s="291"/>
      <c r="CY4" s="294"/>
      <c r="DG4" s="293"/>
      <c r="DH4" s="293"/>
      <c r="DI4" s="293"/>
      <c r="DJ4" s="291"/>
      <c r="DK4" s="291"/>
      <c r="DL4" s="294"/>
      <c r="DT4" s="293"/>
      <c r="DU4" s="293"/>
      <c r="DV4" s="293"/>
      <c r="DW4" s="291"/>
      <c r="DX4" s="291"/>
      <c r="DY4" s="294"/>
      <c r="EG4" s="293"/>
      <c r="EH4" s="293"/>
      <c r="EI4" s="293"/>
      <c r="EJ4" s="291"/>
      <c r="EK4" s="291"/>
      <c r="EL4" s="294"/>
      <c r="ET4" s="293"/>
      <c r="EU4" s="293"/>
      <c r="EV4" s="293"/>
      <c r="EW4" s="291"/>
      <c r="EX4" s="291"/>
      <c r="EY4" s="294"/>
      <c r="FG4" s="293"/>
      <c r="FH4" s="293"/>
      <c r="FI4" s="293"/>
      <c r="FJ4" s="291"/>
      <c r="FK4" s="291"/>
      <c r="FL4" s="294"/>
      <c r="FT4" s="293"/>
      <c r="FU4" s="293"/>
      <c r="FV4" s="293"/>
      <c r="FW4" s="291"/>
      <c r="FX4" s="291"/>
      <c r="FY4" s="294"/>
      <c r="GG4" s="293"/>
      <c r="GH4" s="293"/>
      <c r="GI4" s="293"/>
      <c r="GJ4" s="291"/>
      <c r="GK4" s="291"/>
      <c r="GL4" s="294"/>
      <c r="GT4" s="293"/>
      <c r="GU4" s="293"/>
      <c r="GV4" s="293"/>
      <c r="GW4" s="291"/>
      <c r="GX4" s="291"/>
      <c r="GY4" s="294"/>
      <c r="HG4" s="293"/>
      <c r="HH4" s="293"/>
      <c r="HI4" s="293"/>
      <c r="HJ4" s="291"/>
      <c r="HK4" s="291"/>
      <c r="HL4" s="294"/>
      <c r="HT4" s="293"/>
      <c r="HU4" s="293"/>
      <c r="HV4" s="293"/>
      <c r="HW4" s="291"/>
      <c r="HX4" s="291"/>
      <c r="HY4" s="294"/>
      <c r="IG4" s="293"/>
      <c r="IH4" s="293"/>
      <c r="II4" s="293"/>
      <c r="IJ4" s="291"/>
      <c r="IK4" s="291"/>
      <c r="IL4" s="294"/>
    </row>
    <row r="5" spans="1:246" ht="60.75" customHeight="1" x14ac:dyDescent="0.3">
      <c r="A5" s="582" t="s">
        <v>110</v>
      </c>
      <c r="B5" s="583"/>
      <c r="C5" s="583"/>
      <c r="D5" s="583"/>
      <c r="E5" s="583"/>
      <c r="F5" s="583"/>
      <c r="G5" s="583"/>
      <c r="H5" s="583"/>
      <c r="I5" s="583"/>
      <c r="J5" s="583"/>
      <c r="K5" s="583"/>
      <c r="L5" s="583"/>
      <c r="M5" s="584"/>
    </row>
    <row r="6" spans="1:246" ht="15" customHeight="1" x14ac:dyDescent="0.3">
      <c r="A6" s="585" t="s">
        <v>40</v>
      </c>
      <c r="B6" s="600" t="s">
        <v>6</v>
      </c>
      <c r="C6" s="590" t="s">
        <v>41</v>
      </c>
      <c r="D6" s="591" t="s">
        <v>134</v>
      </c>
      <c r="E6" s="602" t="s">
        <v>111</v>
      </c>
      <c r="F6" s="594"/>
      <c r="G6" s="594"/>
      <c r="H6" s="594"/>
      <c r="I6" s="594"/>
      <c r="J6" s="594"/>
      <c r="K6" s="594"/>
      <c r="L6" s="586" t="s">
        <v>84</v>
      </c>
      <c r="M6" s="586" t="s">
        <v>85</v>
      </c>
    </row>
    <row r="7" spans="1:246" ht="15" customHeight="1" x14ac:dyDescent="0.3">
      <c r="A7" s="585"/>
      <c r="B7" s="600"/>
      <c r="C7" s="590"/>
      <c r="D7" s="592"/>
      <c r="E7" s="603"/>
      <c r="F7" s="597"/>
      <c r="G7" s="597"/>
      <c r="H7" s="597"/>
      <c r="I7" s="597"/>
      <c r="J7" s="597"/>
      <c r="K7" s="597"/>
      <c r="L7" s="586"/>
      <c r="M7" s="586"/>
    </row>
    <row r="8" spans="1:246" ht="15" customHeight="1" x14ac:dyDescent="0.3">
      <c r="A8" s="585"/>
      <c r="B8" s="600"/>
      <c r="C8" s="590"/>
      <c r="D8" s="592"/>
      <c r="E8" s="604"/>
      <c r="F8" s="605"/>
      <c r="G8" s="605"/>
      <c r="H8" s="605"/>
      <c r="I8" s="605"/>
      <c r="J8" s="605"/>
      <c r="K8" s="605"/>
      <c r="L8" s="586"/>
      <c r="M8" s="586"/>
    </row>
    <row r="9" spans="1:246" ht="100.5" customHeight="1" thickBot="1" x14ac:dyDescent="0.35">
      <c r="A9" s="585"/>
      <c r="B9" s="600"/>
      <c r="C9" s="601"/>
      <c r="D9" s="592"/>
      <c r="E9" s="295" t="s">
        <v>217</v>
      </c>
      <c r="F9" s="296" t="s">
        <v>218</v>
      </c>
      <c r="G9" s="296" t="s">
        <v>219</v>
      </c>
      <c r="H9" s="296" t="s">
        <v>220</v>
      </c>
      <c r="I9" s="296" t="s">
        <v>221</v>
      </c>
      <c r="J9" s="296" t="s">
        <v>222</v>
      </c>
      <c r="K9" s="297" t="s">
        <v>119</v>
      </c>
      <c r="L9" s="586"/>
      <c r="M9" s="586"/>
      <c r="Q9" s="298" t="s">
        <v>223</v>
      </c>
    </row>
    <row r="10" spans="1:246" ht="30.75" customHeight="1" thickTop="1" x14ac:dyDescent="0.3">
      <c r="A10" s="585"/>
      <c r="B10" s="299" t="s">
        <v>7</v>
      </c>
      <c r="C10" s="300">
        <f>+'Tab.1 valore finanziario D.O.'!I8</f>
        <v>87204.47</v>
      </c>
      <c r="D10" s="301">
        <f>'Tab. 4 Vacanze di Organico 2025'!R7</f>
        <v>0</v>
      </c>
      <c r="E10" s="302"/>
      <c r="F10" s="303"/>
      <c r="G10" s="304"/>
      <c r="H10" s="304"/>
      <c r="I10" s="304"/>
      <c r="J10" s="304"/>
      <c r="K10" s="305"/>
      <c r="L10" s="306">
        <f>SUM(E10:K10)</f>
        <v>0</v>
      </c>
      <c r="M10" s="307">
        <f>L10*C10</f>
        <v>0</v>
      </c>
      <c r="Q10" s="308"/>
    </row>
    <row r="11" spans="1:246" ht="30.75" customHeight="1" x14ac:dyDescent="0.3">
      <c r="A11" s="585"/>
      <c r="B11" s="299" t="s">
        <v>8</v>
      </c>
      <c r="C11" s="300">
        <f>+'Tab.1 valore finanziario D.O.'!I9</f>
        <v>68215.58</v>
      </c>
      <c r="D11" s="301">
        <f>'Tab. 4 Vacanze di Organico 2025'!R8</f>
        <v>0</v>
      </c>
      <c r="E11" s="309"/>
      <c r="F11" s="308"/>
      <c r="G11" s="308"/>
      <c r="H11" s="308"/>
      <c r="I11" s="308"/>
      <c r="J11" s="308"/>
      <c r="K11" s="310"/>
      <c r="L11" s="306">
        <f>SUM(E11:K11)</f>
        <v>0</v>
      </c>
      <c r="M11" s="307">
        <f>L11*C11</f>
        <v>0</v>
      </c>
      <c r="Q11" s="308"/>
    </row>
    <row r="12" spans="1:246" ht="4.5" customHeight="1" x14ac:dyDescent="0.3">
      <c r="A12" s="311"/>
      <c r="B12" s="312"/>
      <c r="C12" s="313"/>
      <c r="D12" s="314"/>
      <c r="E12" s="315"/>
      <c r="F12" s="316"/>
      <c r="G12" s="316"/>
      <c r="H12" s="316"/>
      <c r="I12" s="316"/>
      <c r="J12" s="316"/>
      <c r="K12" s="317"/>
      <c r="L12" s="318"/>
      <c r="M12" s="316"/>
      <c r="Q12" s="316"/>
    </row>
    <row r="13" spans="1:246" ht="31.5" customHeight="1" x14ac:dyDescent="0.3">
      <c r="A13" s="585" t="s">
        <v>213</v>
      </c>
      <c r="B13" s="299" t="s">
        <v>200</v>
      </c>
      <c r="C13" s="319">
        <f>+'Tab.1 valore finanziario D.O.'!I12</f>
        <v>71499.960000000006</v>
      </c>
      <c r="D13" s="301">
        <f>+'Tab. 4 Vacanze di Organico 2025'!R10</f>
        <v>0</v>
      </c>
      <c r="E13" s="320"/>
      <c r="F13" s="298"/>
      <c r="G13" s="298"/>
      <c r="H13" s="298"/>
      <c r="I13" s="298"/>
      <c r="J13" s="298"/>
      <c r="K13" s="298"/>
      <c r="L13" s="306">
        <f t="shared" ref="L13:L18" si="0">SUM(E13:K13)</f>
        <v>0</v>
      </c>
      <c r="M13" s="307">
        <f t="shared" ref="M13:M18" si="1">L13*C13</f>
        <v>0</v>
      </c>
      <c r="Q13" s="308"/>
    </row>
    <row r="14" spans="1:246" ht="31.5" customHeight="1" x14ac:dyDescent="0.3">
      <c r="A14" s="585"/>
      <c r="B14" s="299" t="s">
        <v>201</v>
      </c>
      <c r="C14" s="319">
        <f>+'Tab.1 valore finanziario D.O.'!I13</f>
        <v>57045.88</v>
      </c>
      <c r="D14" s="301">
        <f>+'Tab. 4 Vacanze di Organico 2025'!R11</f>
        <v>0</v>
      </c>
      <c r="E14" s="320"/>
      <c r="F14" s="298"/>
      <c r="G14" s="298"/>
      <c r="H14" s="298"/>
      <c r="I14" s="298"/>
      <c r="J14" s="298"/>
      <c r="K14" s="298"/>
      <c r="L14" s="306">
        <f t="shared" si="0"/>
        <v>0</v>
      </c>
      <c r="M14" s="307">
        <f t="shared" si="1"/>
        <v>0</v>
      </c>
      <c r="Q14" s="308"/>
    </row>
    <row r="15" spans="1:246" ht="31.5" customHeight="1" x14ac:dyDescent="0.3">
      <c r="A15" s="585"/>
      <c r="B15" s="299" t="s">
        <v>202</v>
      </c>
      <c r="C15" s="319">
        <f>+'Tab.1 valore finanziario D.O.'!I14</f>
        <v>53541.49</v>
      </c>
      <c r="D15" s="301">
        <f>+'Tab. 4 Vacanze di Organico 2025'!R12</f>
        <v>0</v>
      </c>
      <c r="E15" s="320"/>
      <c r="F15" s="298"/>
      <c r="G15" s="298"/>
      <c r="H15" s="298"/>
      <c r="I15" s="298"/>
      <c r="J15" s="298"/>
      <c r="K15" s="298"/>
      <c r="L15" s="306">
        <f t="shared" si="0"/>
        <v>0</v>
      </c>
      <c r="M15" s="307">
        <f t="shared" si="1"/>
        <v>0</v>
      </c>
      <c r="Q15" s="308"/>
    </row>
    <row r="16" spans="1:246" ht="31.5" customHeight="1" x14ac:dyDescent="0.3">
      <c r="A16" s="585"/>
      <c r="B16" s="299" t="s">
        <v>203</v>
      </c>
      <c r="C16" s="319">
        <f>+'Tab.1 valore finanziario D.O.'!I15</f>
        <v>40841.39</v>
      </c>
      <c r="D16" s="301">
        <f>+'Tab. 4 Vacanze di Organico 2025'!R13</f>
        <v>0</v>
      </c>
      <c r="E16" s="320"/>
      <c r="F16" s="298"/>
      <c r="G16" s="298"/>
      <c r="H16" s="298"/>
      <c r="I16" s="298"/>
      <c r="J16" s="298"/>
      <c r="K16" s="298"/>
      <c r="L16" s="306">
        <f t="shared" si="0"/>
        <v>0</v>
      </c>
      <c r="M16" s="307">
        <f t="shared" si="1"/>
        <v>0</v>
      </c>
      <c r="Q16" s="308"/>
    </row>
    <row r="17" spans="1:17" ht="31.5" customHeight="1" x14ac:dyDescent="0.3">
      <c r="A17" s="585"/>
      <c r="B17" s="299" t="s">
        <v>204</v>
      </c>
      <c r="C17" s="319">
        <f>+'Tab.1 valore finanziario D.O.'!I16</f>
        <v>72085.84</v>
      </c>
      <c r="D17" s="301">
        <f>+'Tab. 4 Vacanze di Organico 2025'!R14</f>
        <v>0</v>
      </c>
      <c r="E17" s="320"/>
      <c r="F17" s="298"/>
      <c r="G17" s="298"/>
      <c r="H17" s="298"/>
      <c r="I17" s="298"/>
      <c r="J17" s="298"/>
      <c r="K17" s="298"/>
      <c r="L17" s="306">
        <f t="shared" si="0"/>
        <v>0</v>
      </c>
      <c r="M17" s="307">
        <f t="shared" si="1"/>
        <v>0</v>
      </c>
      <c r="Q17" s="308"/>
    </row>
    <row r="18" spans="1:17" ht="31.5" customHeight="1" x14ac:dyDescent="0.3">
      <c r="A18" s="585"/>
      <c r="B18" s="299" t="s">
        <v>205</v>
      </c>
      <c r="C18" s="319">
        <f>+'Tab.1 valore finanziario D.O.'!I17</f>
        <v>61750.75</v>
      </c>
      <c r="D18" s="301">
        <f>+'Tab. 4 Vacanze di Organico 2025'!R15</f>
        <v>0</v>
      </c>
      <c r="E18" s="320"/>
      <c r="F18" s="298"/>
      <c r="G18" s="298"/>
      <c r="H18" s="298"/>
      <c r="I18" s="298"/>
      <c r="J18" s="298"/>
      <c r="K18" s="298"/>
      <c r="L18" s="306">
        <f t="shared" si="0"/>
        <v>0</v>
      </c>
      <c r="M18" s="307">
        <f t="shared" si="1"/>
        <v>0</v>
      </c>
      <c r="Q18" s="308"/>
    </row>
    <row r="19" spans="1:17" ht="4.5" customHeight="1" x14ac:dyDescent="0.3">
      <c r="A19" s="321"/>
      <c r="B19" s="322"/>
      <c r="C19" s="313"/>
      <c r="D19" s="314"/>
      <c r="E19" s="315"/>
      <c r="F19" s="323"/>
      <c r="G19" s="323"/>
      <c r="H19" s="323"/>
      <c r="I19" s="323"/>
      <c r="J19" s="323"/>
      <c r="K19" s="324"/>
      <c r="L19" s="318"/>
      <c r="M19" s="316"/>
    </row>
    <row r="20" spans="1:17" ht="15" customHeight="1" x14ac:dyDescent="0.3">
      <c r="A20" s="587" t="s">
        <v>44</v>
      </c>
      <c r="B20" s="588"/>
      <c r="C20" s="589" t="s">
        <v>41</v>
      </c>
      <c r="D20" s="591" t="s">
        <v>134</v>
      </c>
      <c r="E20" s="593" t="s">
        <v>111</v>
      </c>
      <c r="F20" s="594"/>
      <c r="G20" s="594"/>
      <c r="H20" s="594"/>
      <c r="I20" s="594"/>
      <c r="J20" s="594"/>
      <c r="K20" s="595"/>
      <c r="L20" s="599" t="s">
        <v>84</v>
      </c>
      <c r="M20" s="586" t="s">
        <v>85</v>
      </c>
    </row>
    <row r="21" spans="1:17" ht="15" customHeight="1" x14ac:dyDescent="0.3">
      <c r="A21" s="562"/>
      <c r="B21" s="563"/>
      <c r="C21" s="589"/>
      <c r="D21" s="592"/>
      <c r="E21" s="596"/>
      <c r="F21" s="597"/>
      <c r="G21" s="597"/>
      <c r="H21" s="597"/>
      <c r="I21" s="597"/>
      <c r="J21" s="597"/>
      <c r="K21" s="598"/>
      <c r="L21" s="599"/>
      <c r="M21" s="586"/>
    </row>
    <row r="22" spans="1:17" ht="15" customHeight="1" x14ac:dyDescent="0.3">
      <c r="A22" s="562"/>
      <c r="B22" s="563"/>
      <c r="C22" s="589"/>
      <c r="D22" s="592"/>
      <c r="E22" s="596"/>
      <c r="F22" s="597"/>
      <c r="G22" s="597"/>
      <c r="H22" s="597"/>
      <c r="I22" s="597"/>
      <c r="J22" s="597"/>
      <c r="K22" s="598"/>
      <c r="L22" s="599"/>
      <c r="M22" s="586"/>
      <c r="O22" s="325"/>
    </row>
    <row r="23" spans="1:17" ht="147.75" customHeight="1" x14ac:dyDescent="0.3">
      <c r="A23" s="562"/>
      <c r="B23" s="563"/>
      <c r="C23" s="590"/>
      <c r="D23" s="592"/>
      <c r="E23" s="326" t="s">
        <v>224</v>
      </c>
      <c r="F23" s="298" t="s">
        <v>219</v>
      </c>
      <c r="G23" s="298" t="s">
        <v>225</v>
      </c>
      <c r="H23" s="298" t="s">
        <v>226</v>
      </c>
      <c r="I23" s="327" t="s">
        <v>227</v>
      </c>
      <c r="J23" s="328" t="s">
        <v>228</v>
      </c>
      <c r="K23" s="329" t="s">
        <v>112</v>
      </c>
      <c r="L23" s="599"/>
      <c r="M23" s="586"/>
      <c r="O23" s="328" t="s">
        <v>229</v>
      </c>
      <c r="Q23" s="298" t="s">
        <v>223</v>
      </c>
    </row>
    <row r="24" spans="1:17" ht="30.75" customHeight="1" x14ac:dyDescent="0.3">
      <c r="A24" s="574" t="s">
        <v>45</v>
      </c>
      <c r="B24" s="574"/>
      <c r="C24" s="300">
        <f>+'Tab.1 valore finanziario D.O.'!I20</f>
        <v>67662.12</v>
      </c>
      <c r="D24" s="301">
        <f>'Tab. 4 Vacanze di Organico 2025'!R17</f>
        <v>0</v>
      </c>
      <c r="E24" s="309"/>
      <c r="F24" s="330"/>
      <c r="G24" s="331"/>
      <c r="H24" s="331"/>
      <c r="I24" s="332"/>
      <c r="J24" s="333"/>
      <c r="K24" s="334"/>
      <c r="L24" s="306">
        <f>SUM(E24:K24)</f>
        <v>0</v>
      </c>
      <c r="M24" s="307">
        <f>+ROUND(L24*C24,2)</f>
        <v>0</v>
      </c>
      <c r="O24" s="335"/>
      <c r="Q24" s="336"/>
    </row>
    <row r="25" spans="1:17" ht="30.75" customHeight="1" x14ac:dyDescent="0.3">
      <c r="A25" s="574" t="s">
        <v>124</v>
      </c>
      <c r="B25" s="574"/>
      <c r="C25" s="337"/>
      <c r="D25" s="301">
        <f>'Tab. 4 Vacanze di Organico 2025'!S17</f>
        <v>0</v>
      </c>
      <c r="E25" s="338"/>
      <c r="F25" s="339"/>
      <c r="G25" s="340"/>
      <c r="H25" s="340"/>
      <c r="I25" s="341"/>
      <c r="J25" s="342"/>
      <c r="K25" s="343"/>
      <c r="L25" s="306">
        <f>SUM(E25:K25)</f>
        <v>0</v>
      </c>
      <c r="M25" s="307">
        <f>+ROUND(L25*C25,2)</f>
        <v>0</v>
      </c>
      <c r="O25" s="344">
        <f>'Tab. 4 Vacanze di Organico 2025'!T17</f>
        <v>0</v>
      </c>
      <c r="Q25" s="341"/>
    </row>
    <row r="26" spans="1:17" ht="6" customHeight="1" x14ac:dyDescent="0.3">
      <c r="A26" s="345"/>
      <c r="B26" s="345"/>
      <c r="C26" s="346"/>
      <c r="D26" s="347"/>
      <c r="E26" s="348"/>
      <c r="F26" s="349"/>
      <c r="G26" s="345"/>
      <c r="H26" s="345"/>
      <c r="I26" s="345"/>
      <c r="J26" s="345"/>
      <c r="K26" s="350"/>
      <c r="L26" s="351"/>
      <c r="M26" s="352"/>
      <c r="O26" s="353"/>
      <c r="Q26" s="345"/>
    </row>
    <row r="27" spans="1:17" ht="30.75" customHeight="1" x14ac:dyDescent="0.3">
      <c r="A27" s="572" t="s">
        <v>49</v>
      </c>
      <c r="B27" s="573"/>
      <c r="C27" s="354">
        <f>+'Tab.1 valore finanziario D.O.'!I23</f>
        <v>38402.58</v>
      </c>
      <c r="D27" s="301">
        <f>'Tab. 4 Vacanze di Organico 2025'!R18</f>
        <v>0</v>
      </c>
      <c r="E27" s="309"/>
      <c r="F27" s="355"/>
      <c r="G27" s="332"/>
      <c r="H27" s="332"/>
      <c r="I27" s="332"/>
      <c r="J27" s="335"/>
      <c r="K27" s="356"/>
      <c r="L27" s="306">
        <f>SUM(E27:K27)</f>
        <v>0</v>
      </c>
      <c r="M27" s="307">
        <f>+ROUND(L27*C27,2)</f>
        <v>0</v>
      </c>
      <c r="O27" s="357"/>
      <c r="Q27" s="332"/>
    </row>
    <row r="28" spans="1:17" ht="30.75" customHeight="1" x14ac:dyDescent="0.3">
      <c r="A28" s="567" t="s">
        <v>113</v>
      </c>
      <c r="B28" s="568"/>
      <c r="C28" s="337">
        <f>+C27-C30</f>
        <v>6781.4600000000028</v>
      </c>
      <c r="D28" s="301">
        <f>'Tab. 4 Vacanze di Organico 2025'!S18</f>
        <v>0</v>
      </c>
      <c r="E28" s="358"/>
      <c r="F28" s="359"/>
      <c r="G28" s="340"/>
      <c r="H28" s="340"/>
      <c r="I28" s="341"/>
      <c r="J28" s="342"/>
      <c r="K28" s="360"/>
      <c r="L28" s="306">
        <f>SUM(E28:K28)</f>
        <v>0</v>
      </c>
      <c r="M28" s="307">
        <f>+ROUND(L28*C28,2)</f>
        <v>0</v>
      </c>
      <c r="O28" s="361">
        <f>'Tab. 4 Vacanze di Organico 2025'!T18</f>
        <v>0</v>
      </c>
      <c r="Q28" s="341"/>
    </row>
    <row r="29" spans="1:17" ht="6" customHeight="1" x14ac:dyDescent="0.3">
      <c r="A29" s="345"/>
      <c r="B29" s="345"/>
      <c r="C29" s="346"/>
      <c r="D29" s="347"/>
      <c r="E29" s="348"/>
      <c r="F29" s="349"/>
      <c r="G29" s="345"/>
      <c r="H29" s="345"/>
      <c r="I29" s="345"/>
      <c r="J29" s="345"/>
      <c r="K29" s="350"/>
      <c r="L29" s="351"/>
      <c r="M29" s="352"/>
      <c r="O29" s="353"/>
      <c r="Q29" s="345"/>
    </row>
    <row r="30" spans="1:17" ht="30.75" customHeight="1" x14ac:dyDescent="0.3">
      <c r="A30" s="569" t="s">
        <v>47</v>
      </c>
      <c r="B30" s="569"/>
      <c r="C30" s="354">
        <f>+'Tab.1 valore finanziario D.O.'!I25</f>
        <v>31621.119999999999</v>
      </c>
      <c r="D30" s="301">
        <v>1</v>
      </c>
      <c r="E30" s="309"/>
      <c r="F30" s="355"/>
      <c r="G30" s="332"/>
      <c r="H30" s="332"/>
      <c r="I30" s="336"/>
      <c r="J30" s="335"/>
      <c r="K30" s="356"/>
      <c r="L30" s="306">
        <v>1</v>
      </c>
      <c r="M30" s="307">
        <f>+ROUND(L30*C30,2)</f>
        <v>31621.119999999999</v>
      </c>
      <c r="O30" s="357"/>
      <c r="Q30" s="336"/>
    </row>
    <row r="31" spans="1:17" ht="30.75" customHeight="1" x14ac:dyDescent="0.3">
      <c r="A31" s="570" t="s">
        <v>114</v>
      </c>
      <c r="B31" s="571"/>
      <c r="C31" s="337">
        <f>+C30-C33</f>
        <v>1569.6499999999978</v>
      </c>
      <c r="D31" s="301">
        <f>'Tab. 4 Vacanze di Organico 2025'!S19</f>
        <v>0</v>
      </c>
      <c r="E31" s="358"/>
      <c r="F31" s="363"/>
      <c r="G31" s="340"/>
      <c r="H31" s="340"/>
      <c r="I31" s="341"/>
      <c r="J31" s="342"/>
      <c r="K31" s="364"/>
      <c r="L31" s="306">
        <f>SUM(E31:K31)</f>
        <v>0</v>
      </c>
      <c r="M31" s="307">
        <f>+ROUND(L31*C31,2)</f>
        <v>0</v>
      </c>
      <c r="O31" s="361">
        <f>'Tab. 4 Vacanze di Organico 2025'!T19</f>
        <v>0</v>
      </c>
      <c r="Q31" s="341"/>
    </row>
    <row r="32" spans="1:17" ht="6" customHeight="1" x14ac:dyDescent="0.3">
      <c r="A32" s="345"/>
      <c r="B32" s="345"/>
      <c r="C32" s="346"/>
      <c r="D32" s="347"/>
      <c r="E32" s="348"/>
      <c r="F32" s="349"/>
      <c r="G32" s="345"/>
      <c r="H32" s="345"/>
      <c r="I32" s="345"/>
      <c r="J32" s="345"/>
      <c r="K32" s="350"/>
      <c r="L32" s="351"/>
      <c r="M32" s="352"/>
      <c r="O32" s="365"/>
      <c r="Q32" s="345"/>
    </row>
    <row r="33" spans="1:17" ht="30.75" customHeight="1" x14ac:dyDescent="0.3">
      <c r="A33" s="562" t="s">
        <v>46</v>
      </c>
      <c r="B33" s="563"/>
      <c r="C33" s="354">
        <f>+'Tab.1 valore finanziario D.O.'!I27</f>
        <v>30051.47</v>
      </c>
      <c r="D33" s="301">
        <f>'Tab. 4 Vacanze di Organico 2025'!R20</f>
        <v>0</v>
      </c>
      <c r="E33" s="309"/>
      <c r="F33" s="366"/>
      <c r="G33" s="367"/>
      <c r="H33" s="367"/>
      <c r="I33" s="336"/>
      <c r="J33" s="368"/>
      <c r="K33" s="369"/>
      <c r="L33" s="306">
        <f>SUM(E33:K33)</f>
        <v>0</v>
      </c>
      <c r="M33" s="307">
        <f>+ROUND(L33*C33,2)</f>
        <v>0</v>
      </c>
      <c r="O33" s="370"/>
      <c r="Q33" s="336"/>
    </row>
    <row r="34" spans="1:17" ht="6" customHeight="1" thickBot="1" x14ac:dyDescent="0.35">
      <c r="A34" s="345"/>
      <c r="B34" s="345"/>
      <c r="C34" s="346"/>
      <c r="D34" s="347"/>
      <c r="E34" s="371"/>
      <c r="F34" s="372"/>
      <c r="G34" s="373"/>
      <c r="H34" s="373"/>
      <c r="I34" s="373"/>
      <c r="J34" s="373"/>
      <c r="K34" s="374"/>
      <c r="L34" s="375"/>
      <c r="M34" s="352"/>
      <c r="O34" s="376"/>
      <c r="Q34" s="376"/>
    </row>
    <row r="35" spans="1:17" s="291" customFormat="1" ht="43.5" customHeight="1" thickTop="1" x14ac:dyDescent="0.3">
      <c r="A35" s="377"/>
      <c r="B35" s="377"/>
      <c r="C35" s="378" t="s">
        <v>14</v>
      </c>
      <c r="D35" s="379">
        <f t="shared" ref="D35" si="2">+SUM(D10:D33)</f>
        <v>1</v>
      </c>
      <c r="E35" s="380"/>
      <c r="F35" s="380"/>
      <c r="G35" s="380"/>
      <c r="H35" s="380"/>
      <c r="I35" s="380"/>
      <c r="J35" s="380"/>
      <c r="K35" s="380"/>
      <c r="L35" s="381">
        <f>+SUM(L10:L33)</f>
        <v>1</v>
      </c>
      <c r="M35" s="382">
        <f>+SUM(M10:M33)</f>
        <v>31621.119999999999</v>
      </c>
      <c r="O35" s="381">
        <f>+SUM(O24:O34)</f>
        <v>0</v>
      </c>
      <c r="P35" s="72"/>
      <c r="Q35" s="381">
        <f>+SUM(Q24:Q34)</f>
        <v>0</v>
      </c>
    </row>
    <row r="36" spans="1:17" ht="18.75" customHeight="1" x14ac:dyDescent="0.3">
      <c r="B36" s="383"/>
      <c r="C36" s="384"/>
      <c r="D36" s="383"/>
      <c r="E36" s="383"/>
    </row>
    <row r="37" spans="1:17" ht="38.25" customHeight="1" x14ac:dyDescent="0.3">
      <c r="A37" s="561" t="s">
        <v>230</v>
      </c>
      <c r="B37" s="561"/>
      <c r="C37" s="561"/>
      <c r="D37" s="561"/>
      <c r="E37" s="561"/>
      <c r="F37" s="561"/>
      <c r="G37" s="561"/>
      <c r="H37" s="561"/>
      <c r="I37" s="561"/>
      <c r="J37" s="561"/>
      <c r="K37" s="561"/>
      <c r="L37" s="561"/>
      <c r="M37" s="561"/>
      <c r="N37" s="561"/>
    </row>
    <row r="38" spans="1:17" x14ac:dyDescent="0.3">
      <c r="A38" s="561" t="s">
        <v>178</v>
      </c>
      <c r="B38" s="561"/>
      <c r="C38" s="561"/>
      <c r="D38" s="561"/>
      <c r="E38" s="561"/>
      <c r="F38" s="561"/>
      <c r="G38" s="561"/>
      <c r="H38" s="561"/>
      <c r="I38" s="561"/>
      <c r="J38" s="561"/>
      <c r="K38" s="561"/>
      <c r="L38" s="561"/>
      <c r="M38" s="561"/>
      <c r="N38" s="561"/>
    </row>
    <row r="39" spans="1:17" x14ac:dyDescent="0.3">
      <c r="A39" s="561" t="s">
        <v>150</v>
      </c>
      <c r="B39" s="561"/>
      <c r="C39" s="561"/>
      <c r="D39" s="561"/>
      <c r="E39" s="561"/>
      <c r="F39" s="561"/>
      <c r="G39" s="561"/>
      <c r="H39" s="561"/>
      <c r="I39" s="561"/>
      <c r="J39" s="561"/>
      <c r="K39" s="561"/>
      <c r="L39" s="561"/>
      <c r="M39" s="561"/>
      <c r="N39" s="561"/>
    </row>
    <row r="40" spans="1:17" x14ac:dyDescent="0.3">
      <c r="A40" s="561" t="s">
        <v>151</v>
      </c>
      <c r="B40" s="561"/>
      <c r="C40" s="561"/>
      <c r="D40" s="561"/>
      <c r="E40" s="561"/>
      <c r="F40" s="561"/>
      <c r="G40" s="561"/>
      <c r="H40" s="561"/>
      <c r="I40" s="561"/>
      <c r="J40" s="561"/>
      <c r="K40" s="561"/>
      <c r="L40" s="561"/>
      <c r="M40" s="561"/>
      <c r="N40" s="561"/>
      <c r="O40" s="385"/>
    </row>
    <row r="41" spans="1:17" x14ac:dyDescent="0.3">
      <c r="A41" s="561" t="s">
        <v>152</v>
      </c>
      <c r="B41" s="561"/>
      <c r="C41" s="561"/>
      <c r="D41" s="561"/>
      <c r="E41" s="561"/>
      <c r="F41" s="561"/>
      <c r="G41" s="561"/>
      <c r="H41" s="561"/>
      <c r="I41" s="561"/>
      <c r="J41" s="561"/>
      <c r="K41" s="561"/>
      <c r="L41" s="561"/>
      <c r="M41" s="561"/>
      <c r="N41" s="561"/>
    </row>
    <row r="42" spans="1:17" ht="47.25" customHeight="1" x14ac:dyDescent="0.3">
      <c r="A42" s="564" t="s">
        <v>153</v>
      </c>
      <c r="B42" s="565"/>
      <c r="C42" s="565"/>
      <c r="D42" s="565"/>
      <c r="E42" s="565"/>
      <c r="F42" s="565"/>
      <c r="G42" s="565"/>
      <c r="H42" s="565"/>
      <c r="I42" s="565"/>
      <c r="J42" s="565"/>
      <c r="K42" s="565"/>
      <c r="L42" s="565"/>
      <c r="M42" s="565"/>
      <c r="N42" s="566"/>
    </row>
    <row r="43" spans="1:17" ht="64.150000000000006" customHeight="1" x14ac:dyDescent="0.3">
      <c r="A43" s="561" t="s">
        <v>154</v>
      </c>
      <c r="B43" s="561"/>
      <c r="C43" s="561"/>
      <c r="D43" s="561"/>
      <c r="E43" s="561"/>
      <c r="F43" s="561"/>
      <c r="G43" s="561"/>
      <c r="H43" s="561"/>
      <c r="I43" s="561"/>
      <c r="J43" s="561"/>
      <c r="K43" s="561"/>
      <c r="L43" s="561"/>
      <c r="M43" s="561"/>
      <c r="N43" s="561"/>
    </row>
    <row r="44" spans="1:17" ht="57.75" customHeight="1" x14ac:dyDescent="0.3">
      <c r="A44" s="564" t="s">
        <v>115</v>
      </c>
      <c r="B44" s="565"/>
      <c r="C44" s="565"/>
      <c r="D44" s="565"/>
      <c r="E44" s="565"/>
      <c r="F44" s="565"/>
      <c r="G44" s="565"/>
      <c r="H44" s="565"/>
      <c r="I44" s="565"/>
      <c r="J44" s="565"/>
      <c r="K44" s="565"/>
      <c r="L44" s="565"/>
      <c r="M44" s="565"/>
      <c r="N44" s="566"/>
    </row>
    <row r="45" spans="1:17" x14ac:dyDescent="0.3">
      <c r="A45" s="561" t="s">
        <v>155</v>
      </c>
      <c r="B45" s="561"/>
      <c r="C45" s="561"/>
      <c r="D45" s="561"/>
      <c r="E45" s="561"/>
      <c r="F45" s="561"/>
      <c r="G45" s="561"/>
      <c r="H45" s="561"/>
      <c r="I45" s="561"/>
      <c r="J45" s="561"/>
      <c r="K45" s="561"/>
      <c r="L45" s="561"/>
      <c r="M45" s="561"/>
      <c r="N45" s="561"/>
    </row>
    <row r="46" spans="1:17" x14ac:dyDescent="0.3">
      <c r="A46" s="561" t="s">
        <v>277</v>
      </c>
      <c r="B46" s="561"/>
      <c r="C46" s="561"/>
      <c r="D46" s="561"/>
      <c r="E46" s="561"/>
      <c r="F46" s="561"/>
      <c r="G46" s="561"/>
      <c r="H46" s="561"/>
      <c r="I46" s="561"/>
      <c r="J46" s="561"/>
      <c r="K46" s="561"/>
      <c r="L46" s="561"/>
      <c r="M46" s="561"/>
      <c r="N46" s="561"/>
    </row>
  </sheetData>
  <mergeCells count="41">
    <mergeCell ref="O1:Q1"/>
    <mergeCell ref="O2:Q3"/>
    <mergeCell ref="A46:N46"/>
    <mergeCell ref="L6:L9"/>
    <mergeCell ref="M6:M9"/>
    <mergeCell ref="A20:B23"/>
    <mergeCell ref="C20:C23"/>
    <mergeCell ref="D20:D23"/>
    <mergeCell ref="E20:K22"/>
    <mergeCell ref="L20:L23"/>
    <mergeCell ref="M20:M23"/>
    <mergeCell ref="A6:A11"/>
    <mergeCell ref="B6:B9"/>
    <mergeCell ref="C6:C9"/>
    <mergeCell ref="D6:D9"/>
    <mergeCell ref="E6:K8"/>
    <mergeCell ref="A27:B27"/>
    <mergeCell ref="A24:B24"/>
    <mergeCell ref="A1:C1"/>
    <mergeCell ref="I1:K1"/>
    <mergeCell ref="A2:C2"/>
    <mergeCell ref="A3:C3"/>
    <mergeCell ref="A5:M5"/>
    <mergeCell ref="L1:N1"/>
    <mergeCell ref="L2:N3"/>
    <mergeCell ref="I2:K3"/>
    <mergeCell ref="A25:B25"/>
    <mergeCell ref="A13:A18"/>
    <mergeCell ref="A28:B28"/>
    <mergeCell ref="A30:B30"/>
    <mergeCell ref="A43:N43"/>
    <mergeCell ref="A31:B31"/>
    <mergeCell ref="A44:N44"/>
    <mergeCell ref="A45:N45"/>
    <mergeCell ref="A33:B33"/>
    <mergeCell ref="A37:N37"/>
    <mergeCell ref="A38:N38"/>
    <mergeCell ref="A39:N39"/>
    <mergeCell ref="A40:N40"/>
    <mergeCell ref="A41:N41"/>
    <mergeCell ref="A42:N42"/>
  </mergeCells>
  <hyperlinks>
    <hyperlink ref="D3" r:id="rId1" xr:uid="{D0E9BCDE-36E7-4603-9C18-5CF5CC829202}"/>
  </hyperlinks>
  <pageMargins left="0.70866141732283472" right="0.70866141732283472" top="0.19685039370078741" bottom="0.15748031496062992" header="0.31496062992125984" footer="0.31496062992125984"/>
  <pageSetup paperSize="8" scale="40" firstPageNumber="0"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3</vt:i4>
      </vt:variant>
    </vt:vector>
  </HeadingPairs>
  <TitlesOfParts>
    <vt:vector size="18" baseType="lpstr">
      <vt:lpstr>Tab.1 valore finanziario D.O.</vt:lpstr>
      <vt:lpstr>Tab. 2.1  Presenti in servizio</vt:lpstr>
      <vt:lpstr>Tab. 2.2 Comandati out</vt:lpstr>
      <vt:lpstr>Tab. 3.1  Cessati anno 2024</vt:lpstr>
      <vt:lpstr>Tab. 3.2  Cessati anno 2025</vt:lpstr>
      <vt:lpstr>Tab. 3.3  Cessati anno 2026</vt:lpstr>
      <vt:lpstr>Tab. 3.4  Cessati anno 2027</vt:lpstr>
      <vt:lpstr>Tab. 4 Vacanze di Organico 2025</vt:lpstr>
      <vt:lpstr>Tab 4.1 Bandire e assumere 2025</vt:lpstr>
      <vt:lpstr>Tab. 4.2 Assunzioni  2025</vt:lpstr>
      <vt:lpstr>Tab. 4.3 Assunzioni 2026</vt:lpstr>
      <vt:lpstr>Tab. 4.4 Assunzioni 2027</vt:lpstr>
      <vt:lpstr>Tab.4.5 solo bandire  26 27 </vt:lpstr>
      <vt:lpstr>Tab. 5 Verifica tetto spesa</vt:lpstr>
      <vt:lpstr>Riepilogo Assunzioni 2024</vt:lpstr>
      <vt:lpstr>'Riepilogo Assunzioni 2024'!Area_stampa</vt:lpstr>
      <vt:lpstr>'Tab. 3.1  Cessati anno 2024'!Area_stampa</vt:lpstr>
      <vt:lpstr>'Tab. 4.2 Assunzioni  2025'!Area_stampa</vt:lpstr>
    </vt:vector>
  </TitlesOfParts>
  <Company>Ministero Economia e Finanze - RGS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Cinti</dc:creator>
  <cp:lastModifiedBy>Andrea Borchio</cp:lastModifiedBy>
  <cp:lastPrinted>2025-10-29T07:19:41Z</cp:lastPrinted>
  <dcterms:created xsi:type="dcterms:W3CDTF">2023-05-11T09:15:36Z</dcterms:created>
  <dcterms:modified xsi:type="dcterms:W3CDTF">2025-11-26T13:57:24Z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2023-11-27T11:46:15Z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002679b6-28a1-46fb-bdd3-db2817607f3f</vt:lpwstr>
  </property>
  <property fmtid="{D5CDD505-2E9C-101B-9397-08002B2CF9AE}" pid="8" name="MSIP_Label_5097a60d-5525-435b-8989-8eb48ac0c8cd_ContentBits">
    <vt:lpwstr>0</vt:lpwstr>
  </property>
</Properties>
</file>